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centro" sheetId="1" r:id="rId1"/>
    <sheet name="periferia" sheetId="2" r:id="rId2"/>
    <sheet name="Cuchil" sheetId="3" r:id="rId3"/>
    <sheet name="Guel" sheetId="6" r:id="rId4"/>
    <sheet name="San Bart" sheetId="4" r:id="rId5"/>
    <sheet name="San José" sheetId="5" r:id="rId6"/>
    <sheet name="Gima" sheetId="7" r:id="rId7"/>
    <sheet name="Ludo" sheetId="8" r:id="rId8"/>
    <sheet name="Varias C" sheetId="9" r:id="rId9"/>
    <sheet name="Hoja1" sheetId="10" r:id="rId10"/>
  </sheets>
  <calcPr calcId="145621"/>
</workbook>
</file>

<file path=xl/calcChain.xml><?xml version="1.0" encoding="utf-8"?>
<calcChain xmlns="http://schemas.openxmlformats.org/spreadsheetml/2006/main">
  <c r="G26" i="9" l="1"/>
  <c r="I84" i="1" s="1"/>
  <c r="N19" i="4" l="1"/>
  <c r="H19" i="4"/>
  <c r="H82" i="1"/>
  <c r="H79" i="1"/>
  <c r="H16" i="1"/>
  <c r="H15" i="1"/>
  <c r="H8" i="4" l="1"/>
  <c r="G49" i="7"/>
  <c r="G48" i="7"/>
  <c r="G31" i="5"/>
  <c r="I66" i="1"/>
  <c r="I65" i="1"/>
  <c r="I62" i="1"/>
  <c r="G27" i="9"/>
  <c r="H31" i="8"/>
  <c r="H42" i="7"/>
  <c r="H33" i="7"/>
  <c r="H31" i="7"/>
  <c r="H21" i="5"/>
  <c r="H21" i="6"/>
  <c r="G21" i="9"/>
  <c r="I24" i="5" l="1"/>
  <c r="G28" i="6"/>
  <c r="I29" i="8"/>
  <c r="G50" i="7"/>
  <c r="G32" i="3"/>
  <c r="F35" i="8" l="1"/>
  <c r="F34" i="8"/>
  <c r="F48" i="7"/>
  <c r="F46" i="7"/>
  <c r="F47" i="7"/>
  <c r="F45" i="7"/>
  <c r="G42" i="7"/>
  <c r="F31" i="5"/>
  <c r="F30" i="5"/>
  <c r="F29" i="5"/>
  <c r="G26" i="5"/>
  <c r="F48" i="4"/>
  <c r="F50" i="4"/>
  <c r="F49" i="4"/>
  <c r="G44" i="4"/>
  <c r="F24" i="6"/>
  <c r="F26" i="6"/>
  <c r="F25" i="6"/>
  <c r="G25" i="3"/>
  <c r="F30" i="3"/>
  <c r="F29" i="3"/>
  <c r="F50" i="2"/>
  <c r="F49" i="2"/>
  <c r="G84" i="1" s="1"/>
  <c r="F48" i="2"/>
  <c r="F47" i="2"/>
  <c r="G44" i="2"/>
  <c r="G79" i="1"/>
  <c r="F85" i="1"/>
  <c r="F84" i="1"/>
  <c r="F83" i="1"/>
  <c r="F82" i="1"/>
  <c r="H85" i="1"/>
  <c r="H84" i="1"/>
  <c r="H83" i="1"/>
  <c r="H21" i="9"/>
  <c r="G46" i="7"/>
  <c r="G45" i="7"/>
  <c r="G29" i="5"/>
  <c r="H26" i="5"/>
  <c r="G49" i="4"/>
  <c r="H44" i="4"/>
  <c r="G48" i="4"/>
  <c r="H25" i="3"/>
  <c r="G29" i="3"/>
  <c r="I42" i="7"/>
  <c r="J42" i="7"/>
  <c r="K42" i="7"/>
  <c r="L42" i="7"/>
  <c r="M42" i="7"/>
  <c r="N42" i="7"/>
  <c r="O42" i="7"/>
  <c r="P42" i="7"/>
  <c r="Q42" i="7"/>
  <c r="J21" i="9"/>
  <c r="K21" i="9"/>
  <c r="L21" i="9"/>
  <c r="M21" i="9"/>
  <c r="N21" i="9"/>
  <c r="O21" i="9"/>
  <c r="P21" i="9"/>
  <c r="Q21" i="9"/>
  <c r="I21" i="9"/>
  <c r="K34" i="2"/>
  <c r="G83" i="1" l="1"/>
  <c r="G82" i="1"/>
  <c r="G52" i="2"/>
  <c r="H13" i="5" l="1"/>
  <c r="H14" i="5"/>
  <c r="H15" i="5"/>
  <c r="H27" i="2"/>
  <c r="H26" i="2"/>
  <c r="H25" i="2"/>
  <c r="H26" i="1"/>
  <c r="H17" i="8"/>
  <c r="H88" i="1" l="1"/>
  <c r="H87" i="1"/>
  <c r="H86" i="1"/>
  <c r="H33" i="2"/>
  <c r="H31" i="2"/>
  <c r="G48" i="2" s="1"/>
  <c r="I83" i="1" s="1"/>
  <c r="H23" i="2"/>
  <c r="H18" i="2"/>
  <c r="H24" i="1"/>
  <c r="H10" i="4"/>
  <c r="N21" i="7" l="1"/>
  <c r="H21" i="7"/>
  <c r="I21" i="7"/>
  <c r="I23" i="3" l="1"/>
  <c r="G30" i="7" l="1"/>
  <c r="K29" i="7"/>
  <c r="K28" i="7"/>
  <c r="K60" i="1" l="1"/>
  <c r="K61" i="1"/>
  <c r="K58" i="1"/>
  <c r="K57" i="1"/>
  <c r="K56" i="1"/>
  <c r="K55" i="1"/>
  <c r="K54" i="1"/>
  <c r="K53" i="1"/>
  <c r="K52" i="1"/>
  <c r="K51" i="1"/>
  <c r="G23" i="8" l="1"/>
  <c r="G25" i="8"/>
  <c r="G24" i="8"/>
  <c r="G27" i="8"/>
  <c r="G26" i="8"/>
  <c r="G31" i="7"/>
  <c r="G15" i="6"/>
  <c r="G21" i="6" s="1"/>
  <c r="G39" i="4"/>
  <c r="H17" i="9"/>
  <c r="G31" i="8" l="1"/>
  <c r="F36" i="8"/>
  <c r="G85" i="1" s="1"/>
  <c r="G76" i="1"/>
  <c r="F88" i="1" l="1"/>
  <c r="K78" i="1"/>
  <c r="K77" i="1"/>
  <c r="I41" i="4"/>
  <c r="I42" i="4"/>
  <c r="I42" i="2"/>
  <c r="I41" i="2"/>
  <c r="I75" i="1"/>
  <c r="I74" i="1"/>
  <c r="I73" i="1"/>
  <c r="I72" i="1"/>
  <c r="I71" i="1"/>
  <c r="I70" i="1"/>
  <c r="I69" i="1"/>
  <c r="I40" i="7" l="1"/>
  <c r="I67" i="1" l="1"/>
  <c r="I64" i="1"/>
  <c r="I63" i="1"/>
  <c r="H35" i="2"/>
  <c r="H13" i="8" l="1"/>
  <c r="K6" i="8"/>
  <c r="K13" i="4"/>
  <c r="K12" i="4"/>
  <c r="H12" i="2"/>
  <c r="H6" i="2"/>
  <c r="Q50" i="1"/>
  <c r="H44" i="1"/>
  <c r="H43" i="1"/>
  <c r="L41" i="1"/>
  <c r="J41" i="1"/>
  <c r="K6" i="1"/>
  <c r="F27" i="9"/>
  <c r="H20" i="9"/>
  <c r="H19" i="9"/>
  <c r="H18" i="9"/>
  <c r="G47" i="2" l="1"/>
  <c r="G34" i="8"/>
  <c r="I19" i="6"/>
  <c r="G37" i="8" l="1"/>
  <c r="F37" i="8"/>
  <c r="K28" i="8"/>
  <c r="F49" i="7"/>
  <c r="K37" i="7"/>
  <c r="G27" i="6"/>
  <c r="F27" i="6"/>
  <c r="K17" i="6"/>
  <c r="G32" i="5"/>
  <c r="F32" i="5"/>
  <c r="K23" i="5"/>
  <c r="G51" i="2" l="1"/>
  <c r="I86" i="1" s="1"/>
  <c r="F51" i="2"/>
  <c r="G86" i="1" s="1"/>
  <c r="G51" i="4" l="1"/>
  <c r="F51" i="4"/>
  <c r="K40" i="4"/>
  <c r="K39" i="2"/>
  <c r="G31" i="3"/>
  <c r="F31" i="3"/>
  <c r="K68" i="1"/>
  <c r="K22" i="3" l="1"/>
  <c r="F86" i="1"/>
  <c r="F51" i="7"/>
  <c r="F50" i="7"/>
  <c r="G25" i="9" l="1"/>
  <c r="G24" i="9"/>
  <c r="F26" i="9"/>
  <c r="F25" i="9"/>
  <c r="F24" i="9"/>
  <c r="G39" i="8"/>
  <c r="F39" i="8"/>
  <c r="F38" i="8"/>
  <c r="G51" i="7"/>
  <c r="G47" i="7"/>
  <c r="G29" i="6"/>
  <c r="G25" i="6"/>
  <c r="G24" i="6"/>
  <c r="F29" i="6"/>
  <c r="F28" i="6"/>
  <c r="F30" i="6"/>
  <c r="E24" i="6" s="1"/>
  <c r="G34" i="5"/>
  <c r="G33" i="5"/>
  <c r="F34" i="5"/>
  <c r="F33" i="5"/>
  <c r="G53" i="4"/>
  <c r="F53" i="4"/>
  <c r="F52" i="4"/>
  <c r="G33" i="3"/>
  <c r="G28" i="3"/>
  <c r="F33" i="3"/>
  <c r="F32" i="3"/>
  <c r="F28" i="3"/>
  <c r="G53" i="2"/>
  <c r="F53" i="2"/>
  <c r="F52" i="2"/>
  <c r="I82" i="1" l="1"/>
  <c r="G87" i="1"/>
  <c r="G88" i="1"/>
  <c r="I88" i="1"/>
  <c r="G28" i="9"/>
  <c r="F54" i="2"/>
  <c r="E51" i="2" s="1"/>
  <c r="F40" i="8"/>
  <c r="E37" i="8" s="1"/>
  <c r="E25" i="6"/>
  <c r="E30" i="6" s="1"/>
  <c r="E29" i="6"/>
  <c r="E26" i="6"/>
  <c r="E28" i="6"/>
  <c r="E27" i="6"/>
  <c r="F34" i="3"/>
  <c r="F28" i="9"/>
  <c r="E27" i="9" s="1"/>
  <c r="F35" i="5"/>
  <c r="F87" i="1"/>
  <c r="G89" i="1" l="1"/>
  <c r="E25" i="9"/>
  <c r="E26" i="9"/>
  <c r="E24" i="9"/>
  <c r="E28" i="9" s="1"/>
  <c r="E50" i="2"/>
  <c r="E49" i="2"/>
  <c r="E47" i="2"/>
  <c r="E52" i="2"/>
  <c r="E53" i="2"/>
  <c r="E48" i="2"/>
  <c r="F89" i="1"/>
  <c r="E84" i="1" s="1"/>
  <c r="E39" i="8"/>
  <c r="E38" i="8"/>
  <c r="E36" i="8"/>
  <c r="E35" i="8"/>
  <c r="E34" i="8"/>
  <c r="E31" i="5"/>
  <c r="E33" i="5"/>
  <c r="E30" i="5"/>
  <c r="E32" i="5"/>
  <c r="E34" i="5"/>
  <c r="E29" i="5"/>
  <c r="E29" i="3"/>
  <c r="E33" i="3"/>
  <c r="E30" i="3"/>
  <c r="E32" i="3"/>
  <c r="E31" i="3"/>
  <c r="E28" i="3"/>
  <c r="Q26" i="5"/>
  <c r="G38" i="8"/>
  <c r="I87" i="1" s="1"/>
  <c r="H22" i="8"/>
  <c r="I31" i="8"/>
  <c r="J31" i="8"/>
  <c r="K31" i="8"/>
  <c r="L31" i="8"/>
  <c r="M31" i="8"/>
  <c r="N31" i="8"/>
  <c r="O31" i="8"/>
  <c r="Q31" i="8"/>
  <c r="H37" i="4"/>
  <c r="H29" i="4"/>
  <c r="J44" i="4"/>
  <c r="K44" i="4"/>
  <c r="L44" i="4"/>
  <c r="M44" i="4"/>
  <c r="N44" i="4"/>
  <c r="O44" i="4"/>
  <c r="P44" i="4"/>
  <c r="Q44" i="4"/>
  <c r="I39" i="7"/>
  <c r="H25" i="7"/>
  <c r="I21" i="6"/>
  <c r="J21" i="6"/>
  <c r="K21" i="6"/>
  <c r="L21" i="6"/>
  <c r="M21" i="6"/>
  <c r="N21" i="6"/>
  <c r="O21" i="6"/>
  <c r="P21" i="6"/>
  <c r="Q21" i="6"/>
  <c r="H20" i="5"/>
  <c r="H19" i="5"/>
  <c r="J26" i="5"/>
  <c r="K26" i="5"/>
  <c r="L26" i="5"/>
  <c r="M26" i="5"/>
  <c r="N26" i="5"/>
  <c r="O26" i="5"/>
  <c r="P26" i="5"/>
  <c r="G35" i="5" l="1"/>
  <c r="E35" i="5"/>
  <c r="E54" i="2"/>
  <c r="E87" i="1"/>
  <c r="E86" i="1"/>
  <c r="E83" i="1"/>
  <c r="E82" i="1"/>
  <c r="E85" i="1"/>
  <c r="E88" i="1"/>
  <c r="I44" i="4"/>
  <c r="G52" i="4"/>
  <c r="E40" i="8"/>
  <c r="E34" i="3"/>
  <c r="I25" i="3"/>
  <c r="J25" i="3"/>
  <c r="K25" i="3"/>
  <c r="L25" i="3"/>
  <c r="M25" i="3"/>
  <c r="N25" i="3"/>
  <c r="O25" i="3"/>
  <c r="P25" i="3"/>
  <c r="Q25" i="3"/>
  <c r="J44" i="2"/>
  <c r="L44" i="2"/>
  <c r="M44" i="2"/>
  <c r="N44" i="2"/>
  <c r="O44" i="2"/>
  <c r="P44" i="2"/>
  <c r="J79" i="1"/>
  <c r="K79" i="1"/>
  <c r="L79" i="1"/>
  <c r="M79" i="1"/>
  <c r="N79" i="1"/>
  <c r="O79" i="1"/>
  <c r="P79" i="1"/>
  <c r="Q79" i="1"/>
  <c r="E89" i="1" l="1"/>
  <c r="I40" i="2"/>
  <c r="I44" i="2" s="1"/>
  <c r="H32" i="7" l="1"/>
  <c r="H36" i="7"/>
  <c r="I26" i="5"/>
  <c r="H20" i="3"/>
  <c r="H38" i="2"/>
  <c r="H37" i="2"/>
  <c r="H36" i="2"/>
  <c r="Q44" i="2" l="1"/>
  <c r="G50" i="2"/>
  <c r="I85" i="1" s="1"/>
  <c r="H44" i="2"/>
  <c r="G30" i="6"/>
  <c r="G30" i="3"/>
  <c r="G34" i="3" s="1"/>
  <c r="G40" i="8" l="1"/>
  <c r="H89" i="1"/>
  <c r="K44" i="2" l="1"/>
  <c r="G49" i="2"/>
  <c r="I89" i="1" s="1"/>
  <c r="P11" i="8"/>
  <c r="P31" i="8" s="1"/>
  <c r="G54" i="2" l="1"/>
  <c r="I35" i="1"/>
  <c r="I34" i="1"/>
  <c r="I33" i="1"/>
  <c r="I32" i="1"/>
  <c r="I79" i="1" s="1"/>
  <c r="G38" i="4"/>
  <c r="G54" i="4"/>
  <c r="F54" i="4" l="1"/>
  <c r="E52" i="4" l="1"/>
  <c r="E53" i="4"/>
  <c r="E48" i="4"/>
  <c r="E51" i="4"/>
  <c r="E49" i="4"/>
  <c r="E50" i="4"/>
  <c r="E54" i="4" l="1"/>
  <c r="N19" i="7"/>
  <c r="I19" i="7"/>
  <c r="H19" i="7"/>
  <c r="F52" i="7"/>
  <c r="E50" i="7" l="1"/>
  <c r="E51" i="7"/>
  <c r="E46" i="7"/>
  <c r="E48" i="7"/>
  <c r="E47" i="7"/>
  <c r="E49" i="7"/>
  <c r="G52" i="7"/>
  <c r="E45" i="7"/>
  <c r="E52" i="7" l="1"/>
</calcChain>
</file>

<file path=xl/comments1.xml><?xml version="1.0" encoding="utf-8"?>
<comments xmlns="http://schemas.openxmlformats.org/spreadsheetml/2006/main">
  <authors>
    <author>Técnico Proyectos (GADS-MS)</author>
  </authors>
  <commentList>
    <comment ref="F18" authorId="0">
      <text>
        <r>
          <rPr>
            <b/>
            <sz val="9"/>
            <color indexed="81"/>
            <rFont val="Tahoma"/>
            <family val="2"/>
          </rPr>
          <t>Técnico Proyectos (GADS-MS):</t>
        </r>
        <r>
          <rPr>
            <sz val="9"/>
            <color indexed="81"/>
            <rFont val="Tahoma"/>
            <family val="2"/>
          </rPr>
          <t xml:space="preserve">
ESTA PARTIDA ESTA DE REVISAR POR QUE DICE GUEL</t>
        </r>
      </text>
    </comment>
  </commentList>
</comments>
</file>

<file path=xl/sharedStrings.xml><?xml version="1.0" encoding="utf-8"?>
<sst xmlns="http://schemas.openxmlformats.org/spreadsheetml/2006/main" count="1093" uniqueCount="528">
  <si>
    <t>GAD MUNICIPAL DE SIGSIG- REFORMA DEL PLAN OPERATIVO ANUAL DE INVERSIONES AÑO 2018</t>
  </si>
  <si>
    <t>AREA</t>
  </si>
  <si>
    <t>OBJETIVO</t>
  </si>
  <si>
    <t>PARTIDAS</t>
  </si>
  <si>
    <t>DENOMINACION PROYECTO</t>
  </si>
  <si>
    <t>CRONOGRAMA</t>
  </si>
  <si>
    <t>PRESUPUESTO TOTAL</t>
  </si>
  <si>
    <t>GAD PARROQ.</t>
  </si>
  <si>
    <t>GAD PROVIN.</t>
  </si>
  <si>
    <t>COMUNIDAD</t>
  </si>
  <si>
    <t>MIESS / EM.ELECT</t>
  </si>
  <si>
    <t>Responsables</t>
  </si>
  <si>
    <t>BANCO DEL ESTADO</t>
  </si>
  <si>
    <t>Arq.Juan Jimbo y equipo departamental.</t>
  </si>
  <si>
    <t>Mejoramiento Y Ampliacion De Las Instalaciones Del Coliseo Municipal</t>
  </si>
  <si>
    <t>Construccion Plaza 24 De Mayo (Consejo Provincial)</t>
  </si>
  <si>
    <t>Mantenimiento, Rutinario del Puente Del Sector Pedernales</t>
  </si>
  <si>
    <t xml:space="preserve">Varias Construcciones De Equipamientos Sigsig centro: Parque </t>
  </si>
  <si>
    <t xml:space="preserve">Construcion De Espacios De Recreacion En El Barrio Chuzhun Sigsig </t>
  </si>
  <si>
    <t>Construccion De Un Bloque De Nichos En El Cementerio</t>
  </si>
  <si>
    <t xml:space="preserve">Mejoramiento De La Calzada De La Calle Del Recuerdo En El Barrio </t>
  </si>
  <si>
    <t xml:space="preserve">Adecuacion camal con incorporacion cuarto de lavado de viceras </t>
  </si>
  <si>
    <t>Mejoramiento gruta de peñas blancas</t>
  </si>
  <si>
    <t>Arreglo y mantenimiento Del Escenario Internacional</t>
  </si>
  <si>
    <t>Arreglo y mantenimiento del arbol de navidad</t>
  </si>
  <si>
    <t>Impermeabilización De La Cubierta De La Iglesia Patrimonial</t>
  </si>
  <si>
    <t>Restauración Del Muro Patrimonial Interior En El Cementerio</t>
  </si>
  <si>
    <t>Recapeo Y Muro Para La Cancha De Uso Multiple De Dacte</t>
  </si>
  <si>
    <t>Construccion Seguro Social Campesino</t>
  </si>
  <si>
    <t>Mejoramiento De Tercenas Municipales</t>
  </si>
  <si>
    <t>Iluminación De La Iglesia Patrimonial</t>
  </si>
  <si>
    <t>Iluminacion Barrio Pedernales</t>
  </si>
  <si>
    <t>Mantenimiento De Mercados Y Otros</t>
  </si>
  <si>
    <t>Mantenimiento Del Edificio Municipal</t>
  </si>
  <si>
    <t>Adecentamiento De Espacios Públicos Y Deportivos</t>
  </si>
  <si>
    <t>Adecuaciones En El Mercado Central</t>
  </si>
  <si>
    <t>Adecuaciones En El Terminal Terrestre</t>
  </si>
  <si>
    <t>Suministro y colocacion de verjas metalicas para la plaza 24 de mayo.</t>
  </si>
  <si>
    <t xml:space="preserve">Mejorar integralmente las condiciones socio culturales de la población , referida a sus capacidades , a su patrimonio y a su cohesión social con enfasis en el apoyo hacia los grupos de atencion prioritaria.
</t>
  </si>
  <si>
    <t xml:space="preserve">Planificación urbana y equipamiento
</t>
  </si>
  <si>
    <t>TOTAL</t>
  </si>
  <si>
    <t>SIGSIG CENTRO</t>
  </si>
  <si>
    <t>SIGSIG PERIFERIA</t>
  </si>
  <si>
    <t>Cancha De Usos Multiples Sondeleg(casa comunal)</t>
  </si>
  <si>
    <t>Recapeo Cancha De Usos Multiples No 2 Gutun</t>
  </si>
  <si>
    <t>Equipamiento Comunitario Mediante La Ejecucion De Proyectos De Cogestion Sigsig periferia</t>
  </si>
  <si>
    <t>Cambio De Cubierta Chagracazhca</t>
  </si>
  <si>
    <t xml:space="preserve">Adecuaciones en la casa de usos multiples de Gutun </t>
  </si>
  <si>
    <t>READECUACION DE BATERIAS SANITARIAS ´PARA LA COMUNIDAD DE ZHIMBRUG, PERTENECIENTE A LA PARROQUIA SAN SEBASTIAN DE SIGSIG.</t>
  </si>
  <si>
    <t>CONSTRUCCION DE LA CANCHA DE USO MULTIPLE DE LA COMUNIDAD DE NARIG PERTENECIENTE A LA PARROQUIASAN SEBASTIAN DE SIGSIG.</t>
  </si>
  <si>
    <t>Colocacion de ventanas y aleros en la sala de reuniones de la comunidad Chacopamba</t>
  </si>
  <si>
    <t>Culminación De La Sala De Sesiones Y Graderio Para El Ingreso A La Sala De  CHACOPAMBA</t>
  </si>
  <si>
    <t>Mejoramiento De La Casade Usosmúltiples De Rurcag</t>
  </si>
  <si>
    <t>Ampliación De La Casa De Usos Múltiples De Tullupamba</t>
  </si>
  <si>
    <t>Adecuaciones En La Cancha De Usos Múltiples De La Comunidad Las Lomas</t>
  </si>
  <si>
    <t xml:space="preserve">Intervención En El Complejo Arqueológico Primera Etapa: </t>
  </si>
  <si>
    <t>Construcción de una batería sanitaria para la comunidad de chiquitaloma</t>
  </si>
  <si>
    <t>Equipamiento Comunitario Mediante La Ejecucion De Proyectosm De Cogestion Cuchil</t>
  </si>
  <si>
    <t>Equipamiento Comunitario Mediante La Ejecucion De Proyectos de Cuchil</t>
  </si>
  <si>
    <t>Terminacion De La Casa Aso. Productoras De Cuyes Avis Cuchil</t>
  </si>
  <si>
    <t>Obras Desarrollo Comunitario Cuchil</t>
  </si>
  <si>
    <t xml:space="preserve">Adecuacion De La Cubierta Del Techo De La Iglesia ´Patrimonial En Cuchil </t>
  </si>
  <si>
    <t>Terminación De La Casa De Uso Múltiple Del Sistema De Agua Duco - Cuchil</t>
  </si>
  <si>
    <t>Impermeabilizacion De La Cubierta De La Iglesia Central De Cuchil, Ii Etapa</t>
  </si>
  <si>
    <t>CUCHIL</t>
  </si>
  <si>
    <t>SAN BARTOLOMÉ</t>
  </si>
  <si>
    <t>Construccion de un muro perimetral de la escuela severo espinoza- Ruizho san bartolomé</t>
  </si>
  <si>
    <t>Equipamiento Comunitario Mediante La Ejecucion De Proyectos De Cogestion San Bartolomé</t>
  </si>
  <si>
    <t>Obras Desarrollo Comunitario San bartolomé</t>
  </si>
  <si>
    <t>Construcción De Baterías Sanitarias Para La Escuela Juan Bautista Vásquez comunidad de Sigsigllano, parroquia san bartolomé.</t>
  </si>
  <si>
    <t xml:space="preserve">Cubierta para el graderio de la cancha de uso multiple de Rumipamba chico </t>
  </si>
  <si>
    <t>Construccion de la casa de uso multiple de la comunidad de Madelig</t>
  </si>
  <si>
    <t>Construccion de la cancha de uso multiple Tunzhun</t>
  </si>
  <si>
    <t>Cerramiento De La Cancha De Usos Múltiples De Yanallpa</t>
  </si>
  <si>
    <t>Adecuaciones En Lacasa De Usos Múltiples De Guagña Tigapali</t>
  </si>
  <si>
    <t>Adecuaciones De La Casa Comunal De Sigsillano</t>
  </si>
  <si>
    <t>Construcción De Baterias Sanitarias Para La Comunidad De Jurga</t>
  </si>
  <si>
    <t>Construcción de un tanque de reserva para el sistema de agua potable Guaña-Sigsigllano-San Bartolomé</t>
  </si>
  <si>
    <t>Construcción de baterías sanitarias para la comunidad de Chinin perteneciente a la parroquia San Bartolomé</t>
  </si>
  <si>
    <t>Recapeo de la cancha de uso múltiple de la comunidad la unión, parroquia San Bartolomé</t>
  </si>
  <si>
    <t>SAN JOSÉ DE RARANGA</t>
  </si>
  <si>
    <t>Equipamiento Comunitario Mediante La Ejecucion De Proyectos De Cogestion San José de Raranga</t>
  </si>
  <si>
    <t>Mejoramiento de la casa y cancha de uso multiple de la comunidad de Rumipamba -San José de Raranga</t>
  </si>
  <si>
    <t>Construccion de un muro de contencion para la cancha de uso multiple para Esmeralda</t>
  </si>
  <si>
    <t>Construccion de la cancha de uso multiple de Banguir</t>
  </si>
  <si>
    <t>Construcción De Cocina Comedor En La Comunidad De La Esperanza</t>
  </si>
  <si>
    <t>Construcción Del Cerramiento De La Cancha De Usos Múltiples Para Peñas blanca en San José de Raranga</t>
  </si>
  <si>
    <t xml:space="preserve">Etapa I de ampliación y adecuación de la casa de la junta Administradora de agua potable de San José de Raranga </t>
  </si>
  <si>
    <t>GUEL</t>
  </si>
  <si>
    <t>Construccion Coliseo Guel</t>
  </si>
  <si>
    <t>Construccion de estadio parroquial de Guel</t>
  </si>
  <si>
    <t>Obras Desarrollo Comunitario Guel</t>
  </si>
  <si>
    <t>Ampliacion de graderíos para las multicanchas del parque central de las parroquia Guel del Cantón Sigsig, provincia del Azuay.</t>
  </si>
  <si>
    <t>Construccion del coliseo parroquial en el sector el Rodeo graderios, parroquia Guel.</t>
  </si>
  <si>
    <t>Construccionn De La Cubierta Para Los Graderios Del Parque Central ( Guel)</t>
  </si>
  <si>
    <t>GIMA</t>
  </si>
  <si>
    <t>Const.Estructura Metalica Mercado Gima</t>
  </si>
  <si>
    <t>Recapeo Cancha La Union Gima</t>
  </si>
  <si>
    <t>Equipamiento Comunitario Mediante La Ejecucion De Proyectos De Cogestion Gima</t>
  </si>
  <si>
    <t>Obras Desarrollo Comunitario Gima</t>
  </si>
  <si>
    <t>Construcción De La Segunda Etapa De La Casa De Uso Múltiple En La SAN VICENTE DE GULAZH</t>
  </si>
  <si>
    <t>Construccion de un cerramiento y graderio del estadio de la parroquia Gima</t>
  </si>
  <si>
    <t>Recapeo de la cancha de uso multiple de las comunidades de Tacadel</t>
  </si>
  <si>
    <t>Pintura Para Techo Y Paredes De La Casa Comunal De Tarapzha</t>
  </si>
  <si>
    <t>Equipamiento De La Cocina Comunal  De Chiñahuiña (Cocina, Ollas Y Vajilla)</t>
  </si>
  <si>
    <t>Mantenimiento De Las Paredes Y Techo De La Casa Comunal Y Mejoramiento de Joyapa- Gima</t>
  </si>
  <si>
    <t>Construcción De La Casa De Usos Múltiples Para El Barrio 12 De noviembre</t>
  </si>
  <si>
    <t>Cambio Del Techo De La Casa Comunal De Cuzhig</t>
  </si>
  <si>
    <t>Terminación de la cancha de vóley cerramiento lateral de la comunidad de Moya, perteneciente a la parroquia GIMA</t>
  </si>
  <si>
    <t>Alumbrado De La Cancha De La Comunidad De Guno Y Nueva Cisne, Gima</t>
  </si>
  <si>
    <t>LUDO</t>
  </si>
  <si>
    <t>Equipamiento Comunitario Mediante La Ejecucion De Proyectos De Cogestion Ludo</t>
  </si>
  <si>
    <t>Equipamiento Comunitario Mediante La Ejecucion De Proyectos De Ludo</t>
  </si>
  <si>
    <t>Obras Desarrollo Comunitario Ludo</t>
  </si>
  <si>
    <t>Cancha De Usos Multiples Iguila Corral</t>
  </si>
  <si>
    <t>Materiales para la adecuacion de una cocina para la comunidad de Yariguiña</t>
  </si>
  <si>
    <t>Readecuación De La Casa De Uso Múltiple De La Comunidad De Collana</t>
  </si>
  <si>
    <t xml:space="preserve">Ampliación de la cancha de uso múltiple de la comunidad la dolorosa, perteneciente a la comunidad de Ludo </t>
  </si>
  <si>
    <t>META</t>
  </si>
  <si>
    <t>VARIAS COMUNIDADES</t>
  </si>
  <si>
    <t>Construccion y mantenimiento de la infraestructura fisica y equipamiento (Escuelas)</t>
  </si>
  <si>
    <t xml:space="preserve">Obras de Desarrollo cantonal </t>
  </si>
  <si>
    <t>Proyectos De Alumbrado Publico En General (Convenios)</t>
  </si>
  <si>
    <t xml:space="preserve">Desmontaje Y Embodegado De Estructura Metálicas Antiguas </t>
  </si>
  <si>
    <t>Consultoría Asesoría E Investigación Especializada</t>
  </si>
  <si>
    <t>Reparacion del colector de aguas lluvias y servidas del centro cantonal en el sector la Tejeria-Sigsig centro</t>
  </si>
  <si>
    <t>Construcción de alcantarillado en el sector del distrito de educacion para recolectar las aguas servidas de la unidad educativa tecnico Sigsig</t>
  </si>
  <si>
    <t>Tratamiento de aguas rediduales de viviendas para el sector de los arcos de la identidad , entrada al cantón para evitar sanciones del MAE</t>
  </si>
  <si>
    <t>Fondo Rotativo para el Mantenimiento de Sistema de Agua potable y alcantarillado del centro cantonal de Sigsig</t>
  </si>
  <si>
    <t>Agua Potable Y Alcantarillado Banco Del Estado "Mejoramiento y ampliacion del sistema de alcantarillado y redes de alcantarillado condominial, interceptor y planta de tratamiento, plan de gestion social y medidas sanitarias, en el canton Sigsig.</t>
  </si>
  <si>
    <t>Mejoramiento Y Ampliación Sistema de Agua Potable Y Alcantarillado Del Cc Av. Kenedy, en el centro cantonal de Sigsig</t>
  </si>
  <si>
    <t>Ampliacion de alcantarillados en el centro cantonal, av Maria Auxiliadora Sector arcos de la identidad y sector pucala para el encausamiento de aguas superficiales</t>
  </si>
  <si>
    <t>Mejorar de obras Hidrosanitaria de la calle Torres Espinoza, prolongacion de la calle restauracion , calle Gonzalez Suarez, Levino Arevalo, Rafael Leon, calle Salazar, calle Moscoso y mejoras de la planta de agua residual existentes en el centro cantonal.</t>
  </si>
  <si>
    <t>Diez biodigestores par el tratamiento de aguas residuales de viviendas en el sector de los arcos la identidad en el centro cantonal</t>
  </si>
  <si>
    <t>Alcantarillado Combinado 16 De Abril Y Reron-Sigsig centro</t>
  </si>
  <si>
    <t>Construccion del alcantarillado combinado para interceptar aguas servidas en el complejo deportivo Municipal sector Estadio barrio la Tejeria y el mantenimiento del colector y planta de tratamiento existente.</t>
  </si>
  <si>
    <t>Reparacion Alcantarillado Centro Cantonal "Reparacion del alcantarillado combinado ubicado en la av. Maria Auxiliadora entre la calle de los recuerdos y heroes del cenepa"</t>
  </si>
  <si>
    <t>Construccion Del Alcantarillado En La Parte Baja Del Barril Pedernal-Sigsig centro</t>
  </si>
  <si>
    <t xml:space="preserve">Plan de medida de mitigacion y compensacion para el camino pecolombino de la comunidad de Tricos-Sigsig centro </t>
  </si>
  <si>
    <t>Mejorar la calidad de vida de la población en las condiciones de habitabilidad, mediante la dotación de servicios basicos, agua potable, alcantarillado y recolección de desechos, en particular en áreas de altos índices de pobreza.</t>
  </si>
  <si>
    <t>Ing. Pablo Miranda y equipo departamental</t>
  </si>
  <si>
    <t>Remediación, Restauración Y Descontaminación De Cuerpos De Agua</t>
  </si>
  <si>
    <t>Mantenimiento anual de la planta de tratamiento de agua de Curin- Sigsig periferia</t>
  </si>
  <si>
    <t>Mejoramiento del sistema de tratamiento de agua potable de la comunidad de Malpad-Sigsig periferia</t>
  </si>
  <si>
    <t>Mejoramiento Del Sistema De Agua Potable De Tasqui: Filtro Grueso-Sigsig periferia.</t>
  </si>
  <si>
    <t>Construccion del sistema de tratamiento para el agua potable de las comunidades de Chobshi, Narig, Tullupamba y Tricos.</t>
  </si>
  <si>
    <t>Construccion de un tanque de reserva en la comunidad de Piblia-Sigsig periferia</t>
  </si>
  <si>
    <t xml:space="preserve">Incrementar el numero de predios con medidores de agua y  servicios de alcantarillado. Incrementar  la protección efectiva del territorio del cantón bajo conservación,  reducir la alteración del páramo, la alteración del bosque húmedo,  la alteración del matorral húmedo y la alteración de la vegetación herbácea húmeda. </t>
  </si>
  <si>
    <t>Sistema de agua potable de la comunidad de San Antonio de la Parroquia Cuchil</t>
  </si>
  <si>
    <t>Reparacion de matrices de alcantarillado y domiciliarias en el centro parroquial de Cutchil</t>
  </si>
  <si>
    <t>Mejoramiento del sistema de agua potable de la comunidad de San Antonio -Cuchil.</t>
  </si>
  <si>
    <t>Construccion de alcantarillado sanitario de QUIMANDEL (Administracion directa)</t>
  </si>
  <si>
    <t>Mejoramiento SAP para las comunidades de CUCHIL CAPILLA</t>
  </si>
  <si>
    <t>Cnclusion De 280 Mt De Alcantarillado Con 16 Domiciliarias En La Comunidad Rascorral-Cuchil</t>
  </si>
  <si>
    <t>Construir  equipamientos comunitarios, equipamientos deportivos, restaurar  de los sitios arqueológicosy caminos ancestrales.</t>
  </si>
  <si>
    <t>Mejoramiento de la potabilizacion del sistema de agua potable de la comunidad de Pugraquin Escansel de la parroquia San Bartolomé</t>
  </si>
  <si>
    <t>Mejoramiento del sistema de tratamiento de agua potable del sistema regional Guayas Sigsiliano-San Bartolomé</t>
  </si>
  <si>
    <t>Mejoramiento SAP Pugraquin Escanel</t>
  </si>
  <si>
    <t>Mejoramiento del sistema de agua potable de las comunidades de Iñazari Taguan y Rumipamba</t>
  </si>
  <si>
    <t>Construccion de tanque de reserva filtro grueso y mejoramiento de las captaciones del sistema de agua potable de las comunidades de Iñazari Taguan Y Rumipamba-San Bartolomé</t>
  </si>
  <si>
    <t>Construc. I Etapa Del Plan Maestro Ap Y Alc. C.Parroquia San Bartolomé</t>
  </si>
  <si>
    <t>Proyecto Estudio Ampliacion y Mejoramiento del Sistema de Agua Potable de la Parroquia San Bartolomé- II Etapa.</t>
  </si>
  <si>
    <t>I</t>
  </si>
  <si>
    <t>II</t>
  </si>
  <si>
    <t>III</t>
  </si>
  <si>
    <t>IV</t>
  </si>
  <si>
    <t>Infraestructura básica y ambiente</t>
  </si>
  <si>
    <t>Mejoramiento del sistema de agua potable de la comunidad Virgen de las Aguas -San Jose de Raranga</t>
  </si>
  <si>
    <t xml:space="preserve">Mejoramiento del sistema de tratamiento de agua potable de la comunidad de Verbenita-San Jose de Raranga </t>
  </si>
  <si>
    <t>Sistema de agua potable de la comunidad de Banguir-San Jose de Raranga</t>
  </si>
  <si>
    <t>Compra venta del terreno donde se construira la nueva planta de tratamiento de aguas reciduales del centro parroquial de guel, Cantón Sigsig .</t>
  </si>
  <si>
    <t>Mejoramiento y ampliacion del sistema de alcaltarilladoen el centro parroquial de Gue(Redes de alcantarillado)</t>
  </si>
  <si>
    <t>Ampliacion y mejoramiento de varios sistemas de agua potable y saneamiento para Guel</t>
  </si>
  <si>
    <t>Mejoramiento del sistema de tratamiento de agua potable de la comunidad de Ganillacta -Jima</t>
  </si>
  <si>
    <t>Ampliacion y mejoramiento de varios sistemas de agua potable y saneamiento para las comunidades de Cuchil, Jima, San Bartolomé y San Jose de Raranga para el canton Sigsig.</t>
  </si>
  <si>
    <t>Mejoramiento SAP para comunidades de Cuzhig</t>
  </si>
  <si>
    <t>Materiales De Construcción, Eléctricos, Plomería Y Carpintería</t>
  </si>
  <si>
    <t>Varios Materiales Para Mantenimiento Del Sistema De Agua Potable</t>
  </si>
  <si>
    <t xml:space="preserve">Elaboracion De Estudios Definitivos Para La Construccion Planta de </t>
  </si>
  <si>
    <t xml:space="preserve">Construccion  Mejoramiento Y Ampliacion Del Sistema De Agua Potable, letrinizacion y alcantarillado comunidades de Ludo "Construccion tanque de reserva para la comunidad de la dolorosa de la parroquia Ludo </t>
  </si>
  <si>
    <t>Mejoramiento del sistema de tratamiento de agua potable de la comunidad de Sarar-Ludo</t>
  </si>
  <si>
    <t>Mejoramiento De 2 Km De Las Vias Urbanas A Nivel De Asfalto</t>
  </si>
  <si>
    <t>Pavimentacion a nivel de carpeta asfaltica de varias calles del centro</t>
  </si>
  <si>
    <t>MUNICIPIO</t>
  </si>
  <si>
    <t>Por financiar</t>
  </si>
  <si>
    <t>Patrimonio</t>
  </si>
  <si>
    <t>Financiado</t>
  </si>
  <si>
    <t>Pres.part</t>
  </si>
  <si>
    <t>Reemb</t>
  </si>
  <si>
    <t>No reemb</t>
  </si>
  <si>
    <t>MOVILIDAD Y VIALIDAD</t>
  </si>
  <si>
    <t>Construir y mejorar las vías urbanas en los centrol parroquiales y cabecera cantonal.</t>
  </si>
  <si>
    <t>Ing. Javier Quilambaqui y equipo departamental</t>
  </si>
  <si>
    <t>Implementar, mejorar y mantener  las vias  de transpostación de la población sigseña, mediante pavimentación, alfalto y construcción de vias urbanas y rurales.</t>
  </si>
  <si>
    <t>Mantenimiento Vial Periferia Canton Sigsig</t>
  </si>
  <si>
    <t>Mantenimiento Vial Jima</t>
  </si>
  <si>
    <t>Mantenimiento Vial Alquiler De Maquinaria Jima</t>
  </si>
  <si>
    <t>Combustible Lubricantes Y Aditivos En General Para Vehiculos Terrestres</t>
  </si>
  <si>
    <t>Repuestos Y Accesorios Para Vehiculos Terrestres</t>
  </si>
  <si>
    <t xml:space="preserve">Implementacion De La Señalizacion Y Control De Las Paradas De Transporte </t>
  </si>
  <si>
    <t xml:space="preserve">Tubos Para Pasos De Agua En La Prolongacion De La Calle Luis O. </t>
  </si>
  <si>
    <t>Capacitacion Ala Ciudadania En General</t>
  </si>
  <si>
    <t>Económico productivo</t>
  </si>
  <si>
    <t>Ampliar y mejorar la cobertura de infraestructura y equipamiento al sector productivo</t>
  </si>
  <si>
    <t>Incrementar la inversión destinado al fomento de actividades productivas agrícola,  artesanal y turística.</t>
  </si>
  <si>
    <t>Ing. José Zhunio y equipo departamental</t>
  </si>
  <si>
    <t>Apoyo actividades turìsticas en Chobshi</t>
  </si>
  <si>
    <t xml:space="preserve">Apoyo Al Proyecto De Crianza Y Manejo De Cerdos Y Cobayos Para La </t>
  </si>
  <si>
    <t>Mejora genética de cuyes con la asociacio San Pedro Sigsig.</t>
  </si>
  <si>
    <t>Apoyo a fruticultores de la comunidad Satunsaray de la parroquia Cuchil, perteneciente al cantón Sigsig, provincia del Azuay</t>
  </si>
  <si>
    <t>Fomento de actividades productivas con la asociación de productores agroecològicos Ally Causay.</t>
  </si>
  <si>
    <t>Mejoramiento de la productividad con la asociación Ally Causay - San Bartolomé</t>
  </si>
  <si>
    <t>Mejoramiento de la producción de las unidades productivas de la junta de riego ARUC.</t>
  </si>
  <si>
    <t>Adquisición De Accesorios E Insumos Químicos Y Orgánicos</t>
  </si>
  <si>
    <t>Mejoramiento de la producciòn de los usuarios de la Junta de Agua de Banguir</t>
  </si>
  <si>
    <t>Espacio de produccion de alimentos para animales menores de la parroquia de Guel, del canton Sigsig, Provincia del Azuay.</t>
  </si>
  <si>
    <t>Fomento de actividades productivas con la asociación de productores agroecológicos san Luis Beltrán de Ludo.</t>
  </si>
  <si>
    <t>Implementacion de huertos familiares en la provincia de loma larga parroquia de Ludo del canton Sigsig, provincia del azuay.</t>
  </si>
  <si>
    <t>Mejoramiento de la producción de las unidades familiares de usuarios de riego de la comunidad de Serrac.</t>
  </si>
  <si>
    <t>Mejoramiento del Sistema de agua de riego de la Junta de regantes de la Comunidad Cazhapugro.</t>
  </si>
  <si>
    <t>Fommento de actividades productivas con la asociación de productores agroecològicos San Luis Beltran de Ludo.</t>
  </si>
  <si>
    <t>Mejoramiento de la productividad con la asociación de productores agroecológicos Sol Naciente - Jima.</t>
  </si>
  <si>
    <t xml:space="preserve">Menaje Ce Cocina, De Hogar, Accesorios Descartables Y Accesorios </t>
  </si>
  <si>
    <t>Colocacion de cubierta para comerciantes minoristas mercado Jima</t>
  </si>
  <si>
    <t>Espectáculos Culturales Y Sociales</t>
  </si>
  <si>
    <t>Fomento preservacion y difusion, patrimonio cultural -  "Festividades de Carnaval"</t>
  </si>
  <si>
    <t>Desarrollo agenda cultural, rescatar patrimonio  en aniversario - "Festividades de Cantonizacion"</t>
  </si>
  <si>
    <t>Rescate, fomento y difusion Jornadas Culturales, Turisticas y Deportivas - "Jornadas deportivas vacacionales y barriales"</t>
  </si>
  <si>
    <t>Promover y patrocinar actividades recreativas y deportivas de las  Institucionales Educativas en Jornadas Deportivas Intercantonales.</t>
  </si>
  <si>
    <t xml:space="preserve">Rescate Patrimonio Cultural, Costumbres Y Tradiciones </t>
  </si>
  <si>
    <t>Plan Preuniversitario Institucional</t>
  </si>
  <si>
    <t>Proyecto Cultural Deportivo Intercomunidades</t>
  </si>
  <si>
    <t>Colonias Vacacionales</t>
  </si>
  <si>
    <t>Apoyo actividades culturales comunitarias</t>
  </si>
  <si>
    <t>Mejorar integramente las condiciones socioculturales de la poblacion referente a sus capacidades, a su patrimonio y su cohesion social con enfasis en el apoyo hacia los grupos de atencion prioritaria</t>
  </si>
  <si>
    <t xml:space="preserve">Cultura </t>
  </si>
  <si>
    <t>Programa de atencion prioritaria a grupos vulnerables como: CDI, centro diurno de cuidado y desarrollo integral para PCD, CDG Juan Pablo II, Atencion en el Hogar y comunidad para PCD, Adulto mayor espacios alternativos, adulto mayor visitas domiciliarias, centro de erradicacion del trabajo infantil y ETI.</t>
  </si>
  <si>
    <t>Social</t>
  </si>
  <si>
    <t>Fomentola actividades culturales , festividades parroquiales , Festividades cantonales y parroquiales financiadas y ejecutadas, apoyo al desarrollo de los grupos de atención prioritaria.</t>
  </si>
  <si>
    <t>73.02.05.02</t>
  </si>
  <si>
    <t>Fortalecimiento Patrimonio Cultural Festividades Tradicionales Parroquiales Cuchil</t>
  </si>
  <si>
    <t>CULTURA</t>
  </si>
  <si>
    <t>Ing Mauricio Pesantez, Dr. Diego Calle y equipo departamental</t>
  </si>
  <si>
    <t>7.3.02.05.09</t>
  </si>
  <si>
    <t>Fortalecimiento Patrimonio Cultural Festividades Tradicionales Parroquiales  San Bartolomé</t>
  </si>
  <si>
    <t>Fortalecimiento Patrimonio Cultural Festividades Tradicionales Parroquiales  San José de Raranga</t>
  </si>
  <si>
    <t>Apoyo de entrenador y mantenimiento de canchas deportivas y apoyo para la legalizacion de los clubes deportivos de la liga Parroquias de Guel.</t>
  </si>
  <si>
    <t>Fortalecimiento Patrimonio Cultural Festividades Tradicionales Parroquiales  Guel</t>
  </si>
  <si>
    <t>Fortalecimiento Patrimonio Cultural Festividades Tradicionales Parroquiales  Jima</t>
  </si>
  <si>
    <t>Fortalecimiento Patrimonio Cultural Festividades Tradicionales Parroquiales Gima</t>
  </si>
  <si>
    <t>Fortalecimiento Patrimonio Cultural Festividades Tradicionales Parroquiales Ludo</t>
  </si>
  <si>
    <t>%</t>
  </si>
  <si>
    <t>Area</t>
  </si>
  <si>
    <t>Total</t>
  </si>
  <si>
    <t>P.participativo</t>
  </si>
  <si>
    <t>Planificacion urbana y equipamiento</t>
  </si>
  <si>
    <t>Vialidad y movilidad</t>
  </si>
  <si>
    <t>Cultura</t>
  </si>
  <si>
    <t>Amplicar en la gestión instrumentos de planificación y fortalecer las organizaciones de la sociedad civil.</t>
  </si>
  <si>
    <t>Reglamento organico por proceso, debidamente actualizado, aprobado y puesto en vigencia.</t>
  </si>
  <si>
    <t>Actualización del plan de ordenamiento territorial del Cantón Sigsig.</t>
  </si>
  <si>
    <t>313.7.3.06.01.02</t>
  </si>
  <si>
    <t>511.7.3.06.13</t>
  </si>
  <si>
    <t>313.7.3.04.20</t>
  </si>
  <si>
    <t>313.7.3.06.05.62</t>
  </si>
  <si>
    <t>313.7.5.01.07.01.112</t>
  </si>
  <si>
    <t>313.7.5.01.07.01.114</t>
  </si>
  <si>
    <t>313.7.5.01.07.01.144</t>
  </si>
  <si>
    <t>313.7.5.01.07.01.165</t>
  </si>
  <si>
    <t>313.7.5.01.07.01.188</t>
  </si>
  <si>
    <t>313.7.5.01.07.01.191</t>
  </si>
  <si>
    <t>313.7.5.01.07.01.209</t>
  </si>
  <si>
    <t>313.7.5.01.07.01.262</t>
  </si>
  <si>
    <t>313.7.5.01.07.01.276</t>
  </si>
  <si>
    <t>313.7.5.01.07.01.280</t>
  </si>
  <si>
    <t>313.7.5.01.07.01.295</t>
  </si>
  <si>
    <t>313.7.5.01.07.01.298</t>
  </si>
  <si>
    <t>313.7.5.01.07.01.334</t>
  </si>
  <si>
    <t>313.7.5.01.07.01.336</t>
  </si>
  <si>
    <t>313.7.5.01.07.01.344</t>
  </si>
  <si>
    <t>313.7.5.01.07.01.348</t>
  </si>
  <si>
    <t>313.7.5.01.07.01.351</t>
  </si>
  <si>
    <t>313.7.5.01.07.01.352</t>
  </si>
  <si>
    <t>313.7.5.04.01.12</t>
  </si>
  <si>
    <t>313.7.5.04.01.13</t>
  </si>
  <si>
    <t>313.7.5.05.01.17</t>
  </si>
  <si>
    <t>313.7.5.05.01.19</t>
  </si>
  <si>
    <t>313.7.5.05.01.35</t>
  </si>
  <si>
    <t>313.7.5.05.01.36</t>
  </si>
  <si>
    <t>313.7.5.05.01.37</t>
  </si>
  <si>
    <t>313.7.5.05.01.38</t>
  </si>
  <si>
    <t>312.7.3.06.01.02</t>
  </si>
  <si>
    <t>312.7.3.08.11</t>
  </si>
  <si>
    <t>312.7.5.01.01.10</t>
  </si>
  <si>
    <t>312.7.5.01.01.23</t>
  </si>
  <si>
    <t>312.7.5.01.01.48</t>
  </si>
  <si>
    <t>312.7.5.01.03.26</t>
  </si>
  <si>
    <t>312.7.5.01.03.28</t>
  </si>
  <si>
    <t>312.7.5.01.03.30</t>
  </si>
  <si>
    <t>312.7.5.01.03.48</t>
  </si>
  <si>
    <t>311.7.5.01.05.32</t>
  </si>
  <si>
    <t>311.7.5.01.05.39</t>
  </si>
  <si>
    <t>511.7.3.06.01.02</t>
  </si>
  <si>
    <t>211.7.3.02.05.01</t>
  </si>
  <si>
    <t>211.7.3.02.05.03</t>
  </si>
  <si>
    <t>211.7.3.02.05.07</t>
  </si>
  <si>
    <t>211.7.3.02.05.12</t>
  </si>
  <si>
    <t>211.7.3.02.05.13</t>
  </si>
  <si>
    <t>211.7.3.02.05.14</t>
  </si>
  <si>
    <t>211.7.3.06.03.01</t>
  </si>
  <si>
    <t>313.7.5.01.07.01.055</t>
  </si>
  <si>
    <t>313.7.5.01.07.01.058</t>
  </si>
  <si>
    <t>313.7.5.01.07.01.163</t>
  </si>
  <si>
    <t>313.7.5.01.07.01.200</t>
  </si>
  <si>
    <t>313.7.5.01.07.01.260</t>
  </si>
  <si>
    <t>313.7.5.01.07.01.279</t>
  </si>
  <si>
    <t>313.7.5.01.07.01.292</t>
  </si>
  <si>
    <t>313.7.5.01.07.01.297</t>
  </si>
  <si>
    <t>313.7.5.01.07.01.341</t>
  </si>
  <si>
    <t>313.7.5.01.07.01.342</t>
  </si>
  <si>
    <t>313.7.5.01.07.01.345</t>
  </si>
  <si>
    <t>313.7.5.01.07.01.346</t>
  </si>
  <si>
    <t>313.7.5.01.07.01.347</t>
  </si>
  <si>
    <t>312.7.3.02.37</t>
  </si>
  <si>
    <t>312.7.5.01.01.54</t>
  </si>
  <si>
    <t>312.7.5.01.01.66</t>
  </si>
  <si>
    <t>312.7.5.01.01.73</t>
  </si>
  <si>
    <t>311.7.5.01.05.38</t>
  </si>
  <si>
    <t>311.7.3.02.05.30</t>
  </si>
  <si>
    <t>311.7.3.02.05.41</t>
  </si>
  <si>
    <t>311.7.3.08.06</t>
  </si>
  <si>
    <t>211.7.3.02.05.15</t>
  </si>
  <si>
    <t>211.7.3.02.05.16</t>
  </si>
  <si>
    <t>211.7.3.02.05.18</t>
  </si>
  <si>
    <t>Cronograma</t>
  </si>
  <si>
    <t>Pres.participativo</t>
  </si>
  <si>
    <t>PREST. TOTAL</t>
  </si>
  <si>
    <t>PRESTO. TOTAL</t>
  </si>
  <si>
    <t>313.7.5.01.07.01.150</t>
  </si>
  <si>
    <t>313.7.5.01.07.01.151</t>
  </si>
  <si>
    <t>313.7.5.01.07.01.152</t>
  </si>
  <si>
    <t>313.7.5.01.07.01.169</t>
  </si>
  <si>
    <t>313.7.5.01.07.01.192</t>
  </si>
  <si>
    <t>313.7.5.01.07.01.214</t>
  </si>
  <si>
    <t>313.7.5.01.07.01.299</t>
  </si>
  <si>
    <t>313.7.5.01.07.01.350</t>
  </si>
  <si>
    <t>312.7.5.01.01.41</t>
  </si>
  <si>
    <t>312.7.5.01.01.50</t>
  </si>
  <si>
    <t>312.7.5.01.03.43</t>
  </si>
  <si>
    <t>511.7.3.15.15</t>
  </si>
  <si>
    <t>211.73.02.05.02</t>
  </si>
  <si>
    <t>Planificación estratégica y  ordenamiento territorial</t>
  </si>
  <si>
    <t>313.7.3.06.05.63</t>
  </si>
  <si>
    <t>Elaborar el plan de ordenamiento urbano de la cabercera parroquial</t>
  </si>
  <si>
    <t>Convenio con la universidad para el levantamiento arquitectónico de bienes patrimoniales inventariados en la parroquia.</t>
  </si>
  <si>
    <t>312.7.5.01.03.49</t>
  </si>
  <si>
    <t>313.7.5.01.07.01.045</t>
  </si>
  <si>
    <t>313.7.5.01.07.01.159</t>
  </si>
  <si>
    <t>313.7.5.01.07.01.196</t>
  </si>
  <si>
    <t>313.7.5.01.07.01.210</t>
  </si>
  <si>
    <t>313.7.5.01.07.01.243</t>
  </si>
  <si>
    <t>313.7.5.01.07.01.244</t>
  </si>
  <si>
    <t>313.7.5.01.07.01.245</t>
  </si>
  <si>
    <t>313.7.5.01.07.01.247</t>
  </si>
  <si>
    <t>313.7.5.01.07.01.300</t>
  </si>
  <si>
    <t>313.7.5.01.07.01.319</t>
  </si>
  <si>
    <t>313.7.5.01.07.01.328</t>
  </si>
  <si>
    <t>313.7.5.01.07.01.329</t>
  </si>
  <si>
    <t>313.7.5.01.07.01.333</t>
  </si>
  <si>
    <t>313.7.5.01.07.01.343</t>
  </si>
  <si>
    <t>313.7.5.01.07.01.349</t>
  </si>
  <si>
    <t>312.7.5.01.01.21</t>
  </si>
  <si>
    <t>312.7.5.01.01.64</t>
  </si>
  <si>
    <t>312.7.5.01.03.35</t>
  </si>
  <si>
    <t>312.75.01.01.05</t>
  </si>
  <si>
    <t>511.7.3.08.06</t>
  </si>
  <si>
    <t>511.7.3.08.11</t>
  </si>
  <si>
    <t>511.75.01.02.01</t>
  </si>
  <si>
    <t>Planificación institucional de desarrollo y  ordenamiento territorial</t>
  </si>
  <si>
    <t>313.7.5.01.07.01.161</t>
  </si>
  <si>
    <t>313.7.5.01.07.01.289</t>
  </si>
  <si>
    <t>313.7.5.01.07.01.290</t>
  </si>
  <si>
    <t>313.7.5.01.07.01.291</t>
  </si>
  <si>
    <t>313.7.5.01.07.01.326</t>
  </si>
  <si>
    <t>313.7.5.01.07.01.327</t>
  </si>
  <si>
    <t>Elaborar un plan urbano para la comunidad de la esmeralda.</t>
  </si>
  <si>
    <t xml:space="preserve">Incrementar el numero de predios con medidores de agua y  servicios de alcantarillado. Incrementar  la protección efectiva del territorio del cantón bajo conservación, reducir la alteración del páramo, la alteración del bosque húmedo,  la alteración del matorral húmedo y la alteración de la vegetación herbácea húmeda. </t>
  </si>
  <si>
    <t>511.7.3.08.19</t>
  </si>
  <si>
    <t>313.7.5.01.07.01.142</t>
  </si>
  <si>
    <t>313.7.5.01.07.01.171</t>
  </si>
  <si>
    <t>313.7.5.01.07.01.193</t>
  </si>
  <si>
    <t>313.7.5.01.07.01.219</t>
  </si>
  <si>
    <t>313.7.5.01.07.01.301</t>
  </si>
  <si>
    <t>312.7.5.01.01.51</t>
  </si>
  <si>
    <t>211.7.3.02.05.38</t>
  </si>
  <si>
    <t>Elaborar el plan de ordenamiento(Guel)</t>
  </si>
  <si>
    <t>Banco del estado</t>
  </si>
  <si>
    <t>313.7.5.01.07.01.014</t>
  </si>
  <si>
    <t>313.7.5.01.07.01.048</t>
  </si>
  <si>
    <t>313.7.5.01.07.01.155</t>
  </si>
  <si>
    <t>313.7.5.01.07.01.194</t>
  </si>
  <si>
    <t>313.7.5.01.07.01.228</t>
  </si>
  <si>
    <t>313.7.5.01.07.01.267</t>
  </si>
  <si>
    <t>313.7.5.01.07.01.293</t>
  </si>
  <si>
    <t>313.7.5.01.07.01.294</t>
  </si>
  <si>
    <t>313.7.5.01.07.01.310</t>
  </si>
  <si>
    <t>313.7.5.01.07.01.311</t>
  </si>
  <si>
    <t>313.7.5.01.07.01.312</t>
  </si>
  <si>
    <t>313.7.5.01.07.01.313</t>
  </si>
  <si>
    <t>313.7.5.01.07.01.316</t>
  </si>
  <si>
    <t>313.7.5.01.07.01.318</t>
  </si>
  <si>
    <t>313.7.5.04.01.14</t>
  </si>
  <si>
    <t>311.7.5.01.05.35</t>
  </si>
  <si>
    <t>311.7.5.01.05.71</t>
  </si>
  <si>
    <t>511.7.3.08.20</t>
  </si>
  <si>
    <t>511.7.5.01.07.01.275</t>
  </si>
  <si>
    <t>Elaborar el plan de ordenamiento(Gima)</t>
  </si>
  <si>
    <t>Elaborar el plan de ordenamiento(LUDO)</t>
  </si>
  <si>
    <t>313.7.5.01.07.01.157</t>
  </si>
  <si>
    <t>313.7.5.01.07.01.158</t>
  </si>
  <si>
    <t>313.7.5.01.07.01.195</t>
  </si>
  <si>
    <t>313.7.5.01.07.01.284</t>
  </si>
  <si>
    <t>313.7.5.01.07.01.307</t>
  </si>
  <si>
    <t>313.7.5.01.07.01.308</t>
  </si>
  <si>
    <t>313.7.5.01.07.01.320</t>
  </si>
  <si>
    <t>313.7.5.01.07.01.331</t>
  </si>
  <si>
    <t>313.7.5.01.07.01.337</t>
  </si>
  <si>
    <t>313.7.5.01.07.01.353</t>
  </si>
  <si>
    <t>312.7.3.06.05.47</t>
  </si>
  <si>
    <t>312.7.5.01.01.44</t>
  </si>
  <si>
    <t>313.7.5.04.01.08</t>
  </si>
  <si>
    <t>313.7.5.05.01.39</t>
  </si>
  <si>
    <t>311.7.3.08.37</t>
  </si>
  <si>
    <t>311.7.3.08.41</t>
  </si>
  <si>
    <t>311.7.5.01.05.79</t>
  </si>
  <si>
    <t>311.7.5.01.05.93</t>
  </si>
  <si>
    <t>Construccion Mejoramiento Y Ampliacion Sistema Agua Potable de la comunidad de Tunzhun-San Bartolomé</t>
  </si>
  <si>
    <t>Fomento y difusion declaratoria Sigsig, patrimonio cultural del Ecuador, y sus parroquias Jima y San Bartolomé</t>
  </si>
  <si>
    <t>Mantenimiento y pintado del centro comercial y adecuación camal municipal de Sigsig ubicado en el centro cantonal de Sigsig, perteneciente a la parroquia san Sebastián.</t>
  </si>
  <si>
    <t>Construcción de una cubierta sobre los graderíos de la cancha de uso múltiple de la comunidad de Zhotor perteneciente a la parroquia san Sebastián de Sigsig.</t>
  </si>
  <si>
    <t>Terminación de la casa de usos múltiple de la comunidad de Sondeleg, perteneciente a la parroquia san Sebastián de Sigsig.</t>
  </si>
  <si>
    <t>Re capeo de la cancha de uso múltiple y muro para la comunidad de Panzha perteneciente a la parroquia san Bartolomé del Cantón Sigsig, provincia del Azuay.</t>
  </si>
  <si>
    <t>Conclusión de la casa de uso múltiple de la comunidad de Ruizho, perteneciente a la parroquia san Bartolomé.</t>
  </si>
  <si>
    <t>Construcción de una batería sanitaria para la comunidad de la libertad perteneciente a la parroquia san Bartolomé.</t>
  </si>
  <si>
    <t>Re capeo de la cancha de uso múltiple de la comunidad de Pamar Chacrin.</t>
  </si>
  <si>
    <t>Adecuaciones en la unidad educativa san José de Raranga perteneciente a la    parroquia san José de Raranga.</t>
  </si>
  <si>
    <t>Construcción de la sala de reuniones para el seguro social campesino de la parroquia san José de Raranga.</t>
  </si>
  <si>
    <t>Reconstrucción de la cancha de uso múltiple de la escuela marco toral de la comunidad de Guabisay, perteneciente a la parroquia Jima.</t>
  </si>
  <si>
    <t>Construcción de la casa de uso múltiple para la comunidad san Vicente de Gulazh perteneciente  a la parroquia Jima.</t>
  </si>
  <si>
    <t xml:space="preserve">Construcción de la cancha de uso múltiple para la comunidad de Iguila corral-san miguel-el barrio; y, colocación de ventanas de madera con protección metálica en la planta baja y colocación de cielo raso suspendido con perfiles metálicos de fibrocemento para la casa de uso múltiple de la comunidad de Zhipta, perteneciente a la parroquia Jima. </t>
  </si>
  <si>
    <t>Cambio de instalaciones eléctricas en la iglesia patrimonial de la parroquia Jima.</t>
  </si>
  <si>
    <t>Mejoramiento de las canchas de usos múltiples de la unidad educativa Jima, perteneciente a la parroquia Jima.</t>
  </si>
  <si>
    <t>Construcción de una aula escolar con cubierta de hormigón para la escuela diego abad de cepeda de la comunidad de Serrag perteneciente a la parroquia ludo.</t>
  </si>
  <si>
    <t>Construcción de una aula para la escuela de educación básica Luis benigno torres  de la comunidad de buena vista, perteneciente a la parroquia ludo.</t>
  </si>
  <si>
    <t>Terminación de la casa de uso múltiple de la comunidad de Hatobolo perteneciente a la parroquia ludo.</t>
  </si>
  <si>
    <t>Adecuaciones en la casa comunal de la comunidad de loma larga perteneciente a la parroquia ludo.</t>
  </si>
  <si>
    <t>Iluminación de canchas de la comunidad de Pamarcay perteneciente a la parroquia san Sebastián de Sigsig; de las comunidades de Pizata, Tarapzha, Tushig- La unión, María auxiliadora, Chisicay e Iguila corral, perteneciente a la parroquia Jima de la comunidad la paz-Tucto perteneciente a la parroquia ludo del Cantón Sigsig provincia del Azuay.</t>
  </si>
  <si>
    <t>Menaje Ce Cocina, De Hogar, Accesorios Descartables Y Accesorios.</t>
  </si>
  <si>
    <t>511.7.5.01.02.01</t>
  </si>
  <si>
    <t>De Riego Y Manejo De Aguas (Canal De Riego)</t>
  </si>
  <si>
    <t>MONTO</t>
  </si>
  <si>
    <t xml:space="preserve">Fiscalización construcción de obras de regeneración urbana de la calle recuerdos (construcción de la estructura ductería eléctrica, acometidas de agua potable,          recubrimiento e instalación de iluminación y mejoramiento de obras hidrosanitarias de las calles del centro cantonal de Sigsig y pavimentación a nivel de carpeta asfáltica segunda etapa  en varias calles del centro cantonal de Sigsig, perteneciente a la parroquia san Sebastián de Sigsig del cantón Sigsig, provincia del Azuay. </t>
  </si>
  <si>
    <t>Construcción de una cubierta sobre los graderíos de la cancha de uso múltiple de la comunidad de Zhotor perteneciente a la parroquia san Sebastián de Sigsig del cantón Sigsig, provincia del Azuay.</t>
  </si>
  <si>
    <t>Terminación de la casa de usos múltiple de la comunidad de Sondeleg, perteneciente a la parroquia san Sebastián de Sigsig, del cantón Sigsig, provincia del Azuay.</t>
  </si>
  <si>
    <t>511.7.3.02.05.26</t>
  </si>
  <si>
    <t>Talleres de Capacitaciòn para las Artesanas de Tejido de paja Toquilla.</t>
  </si>
  <si>
    <t>511.7.3.08.04</t>
  </si>
  <si>
    <t>Materiales De Oficina</t>
  </si>
  <si>
    <t>511.7.3.08.17.07</t>
  </si>
  <si>
    <t>Productos Agricolas</t>
  </si>
  <si>
    <t>511.7.5.01.07.01.017</t>
  </si>
  <si>
    <t>Señalizaciòn y equipamiento de lugares turìsticos</t>
  </si>
  <si>
    <t>511.8.4.01.07</t>
  </si>
  <si>
    <t>Equipos, Sistemas Y Paquetes Informáticos</t>
  </si>
  <si>
    <t xml:space="preserve">Fomento Y Difusión Declaratoria Sígsig Patrimonio Cultural Ecuador, Jima </t>
  </si>
  <si>
    <t>211.7.3.02.05.09</t>
  </si>
  <si>
    <t>Programas a grupos de atención prioritaria(Financiado en el POA Sigsig centro)</t>
  </si>
  <si>
    <t>211.7.1.05.10</t>
  </si>
  <si>
    <t>Servicios Personales Por Contrato</t>
  </si>
  <si>
    <t>211.7.3.02.35.01</t>
  </si>
  <si>
    <t>Servicio De Alimentación</t>
  </si>
  <si>
    <t>Herramientas (Bienes De Uso Y Consumo De Inversión)</t>
  </si>
  <si>
    <t>311.7.3.04.04</t>
  </si>
  <si>
    <t>Maquinarias Y Equipos</t>
  </si>
  <si>
    <t>7.3.04.22</t>
  </si>
  <si>
    <t>311.7.3.04.22</t>
  </si>
  <si>
    <t>30 000.00 -21 700.00 8 300.00 5 135.61 3 164.39 5 135.61 2 277.51 3 164.39</t>
  </si>
  <si>
    <t>Reparacion De Edificios, Locales,Vehiculos Terrestres (Mantenimiento Y  Reparacion)</t>
  </si>
  <si>
    <t>311.7.3.05.02</t>
  </si>
  <si>
    <t xml:space="preserve">Edificios, Locales Y Residencias, Parqueaderos, Casilleros Judiciales </t>
  </si>
  <si>
    <t>311.7.3.05.04</t>
  </si>
  <si>
    <t>311.7.3.05.17</t>
  </si>
  <si>
    <t>Vehiculos Terrestres (Arrendamiento)</t>
  </si>
  <si>
    <t>Combustible Lubricantes Y Aditivos En General Para Vehiculos Terrestres.</t>
  </si>
  <si>
    <t>Repuestos Y Accesorios Para Vehiculos
Terrestres</t>
  </si>
  <si>
    <t>311.7.3.08.44</t>
  </si>
  <si>
    <t>Repuestos Y Accesorios Para Maquinaria Plantas Electricas, Equipos.</t>
  </si>
  <si>
    <t>Implementacion De La Señalizacion Y Control De Las Paradas De Transporte</t>
  </si>
  <si>
    <t>3.1.1.7.5.01.05.68</t>
  </si>
  <si>
    <t>Ensanchamiento y lastrado de la via al cementerio. A Pachaca-Chaban</t>
  </si>
  <si>
    <t>Estudio para la elaboración del plan de uso y gestion del suelo urbano y rural a nivel cantonal.</t>
  </si>
  <si>
    <t>Dotación de insumos y bombas de fumigación para fruricultores Cuchil</t>
  </si>
  <si>
    <t>Mejoramiento de los sistemas de riego para la junta de regantes de la parroquia Jima.</t>
  </si>
  <si>
    <t>Mejoramiento del sistema de agua de riego Joyapa</t>
  </si>
  <si>
    <t>Ampliacion del sistema de riego por arspeccion en la comunidad de Moya.</t>
  </si>
  <si>
    <t>Terminacion Sala De Reuniones Comunidad De Buena Vista.</t>
  </si>
  <si>
    <t>Recapeo de la cancha de la escuela de educación básica 4 de Junio de la comunidad de Yariguiña</t>
  </si>
  <si>
    <t>313.7.5.01.07.01.324</t>
  </si>
  <si>
    <t>Construccion de una cocina en la comunidad de chaguarpamba</t>
  </si>
  <si>
    <t>Construcción De Una Aula Para La Escuela Luis Benigno Torres.</t>
  </si>
  <si>
    <t>Convenio con la universidad para levantamiento arquitectónico de los bienes patrimoniales inventariados en el cantón.</t>
  </si>
  <si>
    <t>313.7.5.01.07.01.338</t>
  </si>
  <si>
    <t>Mejoramiento Del Cerramiento Perimetral Del Centro De Productores</t>
  </si>
  <si>
    <t>Construcción De Baterias Sanitarias Para La Comunidad De Jurga.</t>
  </si>
  <si>
    <t>Ing. Jose Zhunio y equipo departamental</t>
  </si>
  <si>
    <t>Construccion de una aula escolar para la escuela  Luis Benigno Torres- Buena Vista- Ludo</t>
  </si>
  <si>
    <t>Construcción de dos aulas escolares de la escuela Domingo Savio de Sigsig</t>
  </si>
  <si>
    <t>Construcción de graderíos de uso múltiple de la comunidad de Portul</t>
  </si>
  <si>
    <t xml:space="preserve">Construcción de una cubierta para la escuela María Mazarello del centro Urbano de Sigsig </t>
  </si>
  <si>
    <t>Mejoramiento de la planta de tratamiento de agua potable de la comunidad Gutún</t>
  </si>
  <si>
    <t>Materiales para la construccion del salón de la junta de agua potable de la comunidad de Malpad.</t>
  </si>
  <si>
    <t>Materiales para la construccion de la casa comunal de la comunidad de San Martin.</t>
  </si>
  <si>
    <t>Materiales para la construccion del muro para la comunidad de Chaguarpamba</t>
  </si>
  <si>
    <t>Terminacion lafase I de a ampliacion y mejoramiento SAP de Yucanchi Cupiano(Micro medidores</t>
  </si>
  <si>
    <t>Mejoramiento SAP para la comunidad de la libertad (conduccion).</t>
  </si>
  <si>
    <t>Monto total invertido</t>
  </si>
  <si>
    <t>Total P. participativo</t>
  </si>
  <si>
    <t>Construcción de obras de regeneración urbana de la calle recuerdos(construcción de la estructura, ductería eléctrica, acometidas de agua potable, recubrimiento e instalación de iluminación) del centro cantonal de Sigsig, perteneciente a la parroquia san Sebastián de Sigsig, provincia del Azuay.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</si>
</sst>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([$$-300A]\ * #,##0.00_);_([$$-300A]\ * \(#,##0.00\);_([$$-300A]\ * &quot;-&quot;??_);_(@_)"/>
    <numFmt numFmtId="165" formatCode="#,##0.00;\-#,##0.00;0.00"/>
    <numFmt numFmtId="166" formatCode="&quot;$&quot;\ #,##0.00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Batang"/>
      <family val="1"/>
    </font>
    <font>
      <sz val="7"/>
      <color theme="1"/>
      <name val="Calibri Light"/>
      <family val="2"/>
    </font>
    <font>
      <b/>
      <sz val="7"/>
      <color theme="1"/>
      <name val="Calibri Light"/>
      <family val="2"/>
    </font>
    <font>
      <sz val="7.5"/>
      <color theme="1"/>
      <name val="Calibri Light"/>
      <family val="2"/>
    </font>
    <font>
      <sz val="10"/>
      <color theme="1"/>
      <name val="Calibri Light"/>
      <family val="2"/>
    </font>
    <font>
      <sz val="10"/>
      <color indexed="8"/>
      <name val="Arial"/>
      <family val="2"/>
    </font>
    <font>
      <sz val="8"/>
      <color theme="1"/>
      <name val="Calibri Light"/>
      <family val="2"/>
    </font>
    <font>
      <sz val="8"/>
      <name val="Calibri Light"/>
      <family val="2"/>
    </font>
    <font>
      <sz val="8"/>
      <color indexed="8"/>
      <name val="Calibri Light"/>
      <family val="2"/>
    </font>
    <font>
      <sz val="7.5"/>
      <color indexed="8"/>
      <name val="Calibri Light"/>
      <family val="2"/>
    </font>
    <font>
      <sz val="7.5"/>
      <color rgb="FFFF0000"/>
      <name val="Calibri Light"/>
      <family val="2"/>
    </font>
    <font>
      <sz val="7"/>
      <color indexed="8"/>
      <name val="Calibri"/>
      <family val="2"/>
      <scheme val="minor"/>
    </font>
    <font>
      <sz val="9"/>
      <color theme="1"/>
      <name val="Calibri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theme="1"/>
      <name val="Calibri"/>
      <family val="2"/>
      <scheme val="minor"/>
    </font>
    <font>
      <b/>
      <sz val="20"/>
      <color theme="0"/>
      <name val="Calibri Light"/>
      <family val="2"/>
    </font>
    <font>
      <b/>
      <sz val="8"/>
      <color theme="1"/>
      <name val="Calibri Light"/>
      <family val="2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0"/>
      <name val="Batang"/>
      <family val="1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 Light"/>
      <family val="2"/>
    </font>
    <font>
      <sz val="9"/>
      <color indexed="8"/>
      <name val="Calibri Light"/>
      <family val="2"/>
    </font>
    <font>
      <sz val="9"/>
      <color rgb="FFFF0000"/>
      <name val="Calibri Light"/>
      <family val="2"/>
    </font>
    <font>
      <b/>
      <sz val="9"/>
      <color theme="1"/>
      <name val="Calibri Light"/>
      <family val="2"/>
    </font>
    <font>
      <b/>
      <sz val="10"/>
      <color theme="1"/>
      <name val="Calibri Light"/>
      <family val="2"/>
    </font>
    <font>
      <b/>
      <sz val="20"/>
      <color theme="1"/>
      <name val="Calibri Light"/>
      <family val="2"/>
    </font>
    <font>
      <sz val="20"/>
      <color theme="1"/>
      <name val="Calibri Light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0"/>
      <name val="Batang"/>
      <family val="1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sz val="9"/>
      <color theme="0"/>
      <name val="Calibri Light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 Light"/>
      <family val="2"/>
    </font>
    <font>
      <sz val="10"/>
      <color rgb="FF000000"/>
      <name val="Calibri Light"/>
      <family val="2"/>
    </font>
    <font>
      <sz val="10"/>
      <color indexed="8"/>
      <name val="Calibri Light"/>
      <family val="2"/>
    </font>
    <font>
      <sz val="9"/>
      <color theme="1"/>
      <name val=" calibri light"/>
    </font>
    <font>
      <sz val="10"/>
      <color theme="1"/>
      <name val=" calibri light"/>
    </font>
    <font>
      <b/>
      <sz val="9"/>
      <color theme="1"/>
      <name val=" calibri light"/>
    </font>
    <font>
      <sz val="9"/>
      <color indexed="8"/>
      <name val=" calibri light"/>
    </font>
    <font>
      <sz val="10"/>
      <color rgb="FF000000"/>
      <name val=" calibri light"/>
    </font>
    <font>
      <sz val="10"/>
      <color indexed="8"/>
      <name val=" calibri light"/>
    </font>
    <font>
      <sz val="10"/>
      <color rgb="FFFF0000"/>
      <name val="Calibri Light"/>
      <family val="2"/>
    </font>
    <font>
      <sz val="11"/>
      <color theme="1"/>
      <name val="Calibri Light"/>
      <family val="2"/>
    </font>
    <font>
      <sz val="10"/>
      <color theme="0"/>
      <name val="Calibri Light"/>
      <family val="2"/>
    </font>
    <font>
      <b/>
      <sz val="11"/>
      <color theme="1"/>
      <name val="Calibri Light"/>
      <family val="2"/>
    </font>
    <font>
      <b/>
      <sz val="9"/>
      <color theme="1"/>
      <name val="Calibri"/>
      <family val="2"/>
      <scheme val="minor"/>
    </font>
    <font>
      <sz val="9"/>
      <name val="Calibri Light"/>
      <family val="2"/>
    </font>
  </fonts>
  <fills count="20">
    <fill>
      <patternFill patternType="none"/>
    </fill>
    <fill>
      <patternFill patternType="gray125"/>
    </fill>
    <fill>
      <patternFill patternType="solid">
        <fgColor theme="3" tint="-0.249977111117893"/>
        <bgColor indexed="8"/>
      </patternFill>
    </fill>
    <fill>
      <patternFill patternType="solid">
        <fgColor theme="8" tint="0.79998168889431442"/>
        <bgColor indexed="8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theme="8" tint="0.39997558519241921"/>
        <bgColor indexed="8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8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7" fillId="0" borderId="0">
      <alignment vertical="top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8">
    <xf numFmtId="0" fontId="0" fillId="0" borderId="0" xfId="0"/>
    <xf numFmtId="0" fontId="0" fillId="0" borderId="0" xfId="0" applyAlignment="1"/>
    <xf numFmtId="164" fontId="5" fillId="7" borderId="7" xfId="2" applyNumberFormat="1" applyFont="1" applyFill="1" applyBorder="1" applyAlignment="1">
      <alignment horizontal="left" vertical="center"/>
    </xf>
    <xf numFmtId="164" fontId="12" fillId="7" borderId="7" xfId="2" applyNumberFormat="1" applyFont="1" applyFill="1" applyBorder="1" applyAlignment="1">
      <alignment horizontal="left" vertical="center"/>
    </xf>
    <xf numFmtId="164" fontId="11" fillId="11" borderId="7" xfId="2" applyNumberFormat="1" applyFont="1" applyFill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11" borderId="7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44" fontId="0" fillId="0" borderId="0" xfId="0" applyNumberFormat="1"/>
    <xf numFmtId="0" fontId="17" fillId="0" borderId="0" xfId="0" applyFont="1"/>
    <xf numFmtId="0" fontId="17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4" fontId="19" fillId="0" borderId="25" xfId="0" applyNumberFormat="1" applyFont="1" applyFill="1" applyBorder="1" applyAlignment="1">
      <alignment horizontal="left" vertical="center" wrapText="1"/>
    </xf>
    <xf numFmtId="0" fontId="19" fillId="11" borderId="25" xfId="0" applyFont="1" applyFill="1" applyBorder="1" applyAlignment="1">
      <alignment horizontal="left" vertical="center"/>
    </xf>
    <xf numFmtId="164" fontId="10" fillId="0" borderId="7" xfId="2" applyNumberFormat="1" applyFont="1" applyFill="1" applyBorder="1" applyAlignment="1">
      <alignment horizontal="left" vertical="center"/>
    </xf>
    <xf numFmtId="164" fontId="10" fillId="11" borderId="7" xfId="2" applyNumberFormat="1" applyFont="1" applyFill="1" applyBorder="1" applyAlignment="1">
      <alignment horizontal="left" vertical="center"/>
    </xf>
    <xf numFmtId="164" fontId="10" fillId="7" borderId="7" xfId="2" applyNumberFormat="1" applyFont="1" applyFill="1" applyBorder="1" applyAlignment="1">
      <alignment horizontal="left" vertical="center"/>
    </xf>
    <xf numFmtId="0" fontId="10" fillId="6" borderId="25" xfId="0" applyFont="1" applyFill="1" applyBorder="1" applyAlignment="1">
      <alignment horizontal="left" vertical="center"/>
    </xf>
    <xf numFmtId="0" fontId="10" fillId="10" borderId="25" xfId="0" applyFont="1" applyFill="1" applyBorder="1" applyAlignment="1">
      <alignment horizontal="left" vertical="center"/>
    </xf>
    <xf numFmtId="0" fontId="10" fillId="6" borderId="7" xfId="0" applyFont="1" applyFill="1" applyBorder="1" applyAlignment="1">
      <alignment horizontal="left" vertical="center"/>
    </xf>
    <xf numFmtId="0" fontId="10" fillId="10" borderId="7" xfId="0" applyFont="1" applyFill="1" applyBorder="1" applyAlignment="1">
      <alignment horizontal="left" vertical="center"/>
    </xf>
    <xf numFmtId="0" fontId="10" fillId="6" borderId="3" xfId="0" applyFont="1" applyFill="1" applyBorder="1" applyAlignment="1">
      <alignment horizontal="left" vertical="center"/>
    </xf>
    <xf numFmtId="0" fontId="10" fillId="10" borderId="3" xfId="0" applyFont="1" applyFill="1" applyBorder="1" applyAlignment="1">
      <alignment horizontal="left" vertical="center"/>
    </xf>
    <xf numFmtId="9" fontId="25" fillId="11" borderId="25" xfId="0" applyNumberFormat="1" applyFont="1" applyFill="1" applyBorder="1" applyAlignment="1">
      <alignment horizontal="center" vertical="center"/>
    </xf>
    <xf numFmtId="0" fontId="8" fillId="11" borderId="25" xfId="0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/>
    </xf>
    <xf numFmtId="0" fontId="8" fillId="11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11" borderId="28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164" fontId="14" fillId="3" borderId="33" xfId="0" applyNumberFormat="1" applyFont="1" applyFill="1" applyBorder="1" applyAlignment="1">
      <alignment horizontal="center" vertical="center" wrapText="1"/>
    </xf>
    <xf numFmtId="164" fontId="14" fillId="3" borderId="3" xfId="0" applyNumberFormat="1" applyFont="1" applyFill="1" applyBorder="1" applyAlignment="1">
      <alignment horizontal="center" vertical="center" wrapText="1"/>
    </xf>
    <xf numFmtId="164" fontId="14" fillId="3" borderId="34" xfId="0" applyNumberFormat="1" applyFont="1" applyFill="1" applyBorder="1" applyAlignment="1">
      <alignment horizontal="center" vertical="center" wrapText="1"/>
    </xf>
    <xf numFmtId="0" fontId="14" fillId="4" borderId="34" xfId="0" applyFont="1" applyFill="1" applyBorder="1" applyAlignment="1">
      <alignment horizontal="center" vertical="center" wrapText="1"/>
    </xf>
    <xf numFmtId="164" fontId="14" fillId="7" borderId="7" xfId="2" applyNumberFormat="1" applyFont="1" applyFill="1" applyBorder="1" applyAlignment="1">
      <alignment horizontal="left" vertical="center"/>
    </xf>
    <xf numFmtId="164" fontId="27" fillId="11" borderId="7" xfId="2" applyNumberFormat="1" applyFont="1" applyFill="1" applyBorder="1" applyAlignment="1">
      <alignment horizontal="left" vertical="center"/>
    </xf>
    <xf numFmtId="164" fontId="14" fillId="11" borderId="7" xfId="2" applyNumberFormat="1" applyFont="1" applyFill="1" applyBorder="1" applyAlignment="1">
      <alignment horizontal="left" vertical="center"/>
    </xf>
    <xf numFmtId="164" fontId="26" fillId="0" borderId="7" xfId="2" applyNumberFormat="1" applyFont="1" applyFill="1" applyBorder="1" applyAlignment="1">
      <alignment horizontal="left" vertical="center"/>
    </xf>
    <xf numFmtId="164" fontId="27" fillId="7" borderId="7" xfId="2" applyNumberFormat="1" applyFont="1" applyFill="1" applyBorder="1" applyAlignment="1">
      <alignment horizontal="left" vertical="center"/>
    </xf>
    <xf numFmtId="164" fontId="26" fillId="11" borderId="7" xfId="2" applyNumberFormat="1" applyFont="1" applyFill="1" applyBorder="1" applyAlignment="1">
      <alignment horizontal="left" vertical="center"/>
    </xf>
    <xf numFmtId="164" fontId="26" fillId="7" borderId="7" xfId="2" applyNumberFormat="1" applyFont="1" applyFill="1" applyBorder="1" applyAlignment="1">
      <alignment horizontal="left" vertical="center"/>
    </xf>
    <xf numFmtId="0" fontId="14" fillId="0" borderId="10" xfId="0" applyFont="1" applyBorder="1" applyAlignment="1">
      <alignment horizontal="center" vertical="center" textRotation="90" wrapText="1"/>
    </xf>
    <xf numFmtId="0" fontId="8" fillId="0" borderId="0" xfId="0" applyFont="1"/>
    <xf numFmtId="0" fontId="8" fillId="0" borderId="0" xfId="0" applyFont="1" applyAlignment="1"/>
    <xf numFmtId="44" fontId="8" fillId="0" borderId="0" xfId="0" applyNumberFormat="1" applyFont="1"/>
    <xf numFmtId="0" fontId="3" fillId="0" borderId="0" xfId="0" applyFont="1"/>
    <xf numFmtId="0" fontId="14" fillId="3" borderId="3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vertical="center"/>
    </xf>
    <xf numFmtId="0" fontId="28" fillId="3" borderId="2" xfId="0" applyFont="1" applyFill="1" applyBorder="1" applyAlignment="1">
      <alignment vertical="center"/>
    </xf>
    <xf numFmtId="164" fontId="28" fillId="3" borderId="33" xfId="0" applyNumberFormat="1" applyFont="1" applyFill="1" applyBorder="1" applyAlignment="1">
      <alignment horizontal="center" vertical="center" wrapText="1"/>
    </xf>
    <xf numFmtId="164" fontId="28" fillId="3" borderId="3" xfId="0" applyNumberFormat="1" applyFont="1" applyFill="1" applyBorder="1" applyAlignment="1">
      <alignment horizontal="center" vertical="center" wrapText="1"/>
    </xf>
    <xf numFmtId="164" fontId="28" fillId="3" borderId="34" xfId="0" applyNumberFormat="1" applyFont="1" applyFill="1" applyBorder="1" applyAlignment="1">
      <alignment horizontal="center" vertical="center" wrapText="1"/>
    </xf>
    <xf numFmtId="0" fontId="28" fillId="4" borderId="34" xfId="0" applyFont="1" applyFill="1" applyBorder="1" applyAlignment="1">
      <alignment horizontal="center" vertical="center" wrapText="1"/>
    </xf>
    <xf numFmtId="164" fontId="28" fillId="3" borderId="3" xfId="0" applyNumberFormat="1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/>
    </xf>
    <xf numFmtId="0" fontId="31" fillId="0" borderId="0" xfId="0" applyFont="1"/>
    <xf numFmtId="10" fontId="6" fillId="0" borderId="7" xfId="4" applyNumberFormat="1" applyFont="1" applyBorder="1"/>
    <xf numFmtId="44" fontId="6" fillId="0" borderId="7" xfId="0" applyNumberFormat="1" applyFont="1" applyBorder="1" applyAlignment="1"/>
    <xf numFmtId="44" fontId="6" fillId="0" borderId="7" xfId="0" applyNumberFormat="1" applyFont="1" applyBorder="1"/>
    <xf numFmtId="164" fontId="6" fillId="0" borderId="7" xfId="0" applyNumberFormat="1" applyFont="1" applyBorder="1" applyAlignment="1"/>
    <xf numFmtId="164" fontId="6" fillId="0" borderId="7" xfId="0" applyNumberFormat="1" applyFont="1" applyBorder="1"/>
    <xf numFmtId="165" fontId="6" fillId="0" borderId="7" xfId="0" applyNumberFormat="1" applyFont="1" applyBorder="1" applyAlignment="1"/>
    <xf numFmtId="165" fontId="6" fillId="0" borderId="7" xfId="0" applyNumberFormat="1" applyFont="1" applyBorder="1"/>
    <xf numFmtId="44" fontId="6" fillId="15" borderId="7" xfId="1" applyFont="1" applyFill="1" applyBorder="1" applyAlignment="1"/>
    <xf numFmtId="44" fontId="6" fillId="15" borderId="7" xfId="0" applyNumberFormat="1" applyFont="1" applyFill="1" applyBorder="1"/>
    <xf numFmtId="164" fontId="19" fillId="3" borderId="3" xfId="0" applyNumberFormat="1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/>
    </xf>
    <xf numFmtId="0" fontId="33" fillId="0" borderId="0" xfId="0" applyFont="1"/>
    <xf numFmtId="0" fontId="35" fillId="14" borderId="7" xfId="0" applyFont="1" applyFill="1" applyBorder="1" applyAlignment="1">
      <alignment horizontal="center" vertical="center"/>
    </xf>
    <xf numFmtId="0" fontId="28" fillId="16" borderId="7" xfId="0" applyFont="1" applyFill="1" applyBorder="1" applyAlignment="1">
      <alignment horizontal="center" vertical="center" wrapText="1"/>
    </xf>
    <xf numFmtId="0" fontId="37" fillId="16" borderId="7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center"/>
    </xf>
    <xf numFmtId="44" fontId="14" fillId="15" borderId="4" xfId="0" applyNumberFormat="1" applyFont="1" applyFill="1" applyBorder="1" applyAlignment="1">
      <alignment vertical="center"/>
    </xf>
    <xf numFmtId="0" fontId="14" fillId="0" borderId="7" xfId="0" applyFont="1" applyBorder="1" applyAlignment="1">
      <alignment vertical="center"/>
    </xf>
    <xf numFmtId="164" fontId="27" fillId="11" borderId="25" xfId="2" applyNumberFormat="1" applyFont="1" applyFill="1" applyBorder="1" applyAlignment="1">
      <alignment horizontal="left" vertical="center"/>
    </xf>
    <xf numFmtId="164" fontId="14" fillId="11" borderId="25" xfId="2" applyNumberFormat="1" applyFont="1" applyFill="1" applyBorder="1" applyAlignment="1">
      <alignment horizontal="left" vertical="center"/>
    </xf>
    <xf numFmtId="164" fontId="26" fillId="0" borderId="28" xfId="2" applyNumberFormat="1" applyFont="1" applyFill="1" applyBorder="1" applyAlignment="1">
      <alignment horizontal="left" vertical="center"/>
    </xf>
    <xf numFmtId="164" fontId="26" fillId="7" borderId="28" xfId="2" applyNumberFormat="1" applyFont="1" applyFill="1" applyBorder="1" applyAlignment="1">
      <alignment horizontal="left" vertical="center"/>
    </xf>
    <xf numFmtId="164" fontId="26" fillId="11" borderId="28" xfId="2" applyNumberFormat="1" applyFont="1" applyFill="1" applyBorder="1" applyAlignment="1">
      <alignment horizontal="left" vertical="center"/>
    </xf>
    <xf numFmtId="0" fontId="26" fillId="10" borderId="25" xfId="0" applyFont="1" applyFill="1" applyBorder="1" applyAlignment="1">
      <alignment horizontal="left" vertical="center"/>
    </xf>
    <xf numFmtId="0" fontId="26" fillId="10" borderId="7" xfId="0" applyFont="1" applyFill="1" applyBorder="1" applyAlignment="1">
      <alignment horizontal="left" vertical="center"/>
    </xf>
    <xf numFmtId="0" fontId="26" fillId="10" borderId="28" xfId="0" applyFont="1" applyFill="1" applyBorder="1" applyAlignment="1">
      <alignment horizontal="left" vertical="center"/>
    </xf>
    <xf numFmtId="0" fontId="14" fillId="0" borderId="10" xfId="0" applyFont="1" applyBorder="1"/>
    <xf numFmtId="0" fontId="14" fillId="11" borderId="10" xfId="0" applyFont="1" applyFill="1" applyBorder="1"/>
    <xf numFmtId="0" fontId="14" fillId="0" borderId="11" xfId="0" applyFont="1" applyBorder="1" applyAlignment="1">
      <alignment horizontal="center" vertical="center" textRotation="90" wrapText="1"/>
    </xf>
    <xf numFmtId="0" fontId="14" fillId="7" borderId="10" xfId="0" applyFont="1" applyFill="1" applyBorder="1" applyAlignment="1">
      <alignment horizontal="center" vertical="center" textRotation="90" wrapText="1"/>
    </xf>
    <xf numFmtId="0" fontId="14" fillId="7" borderId="10" xfId="0" applyFont="1" applyFill="1" applyBorder="1"/>
    <xf numFmtId="0" fontId="14" fillId="0" borderId="0" xfId="0" applyFont="1"/>
    <xf numFmtId="0" fontId="14" fillId="0" borderId="0" xfId="0" applyFont="1" applyAlignment="1"/>
    <xf numFmtId="0" fontId="30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0" fontId="6" fillId="0" borderId="7" xfId="4" applyNumberFormat="1" applyFont="1" applyBorder="1" applyAlignment="1">
      <alignment vertical="center"/>
    </xf>
    <xf numFmtId="44" fontId="6" fillId="0" borderId="7" xfId="0" applyNumberFormat="1" applyFont="1" applyBorder="1" applyAlignment="1">
      <alignment vertical="center"/>
    </xf>
    <xf numFmtId="164" fontId="6" fillId="0" borderId="7" xfId="0" applyNumberFormat="1" applyFont="1" applyBorder="1" applyAlignment="1">
      <alignment vertical="center"/>
    </xf>
    <xf numFmtId="165" fontId="6" fillId="0" borderId="7" xfId="0" applyNumberFormat="1" applyFont="1" applyBorder="1" applyAlignment="1">
      <alignment vertical="center"/>
    </xf>
    <xf numFmtId="44" fontId="6" fillId="0" borderId="7" xfId="1" applyFont="1" applyBorder="1" applyAlignment="1">
      <alignment vertical="center"/>
    </xf>
    <xf numFmtId="44" fontId="29" fillId="14" borderId="7" xfId="0" applyNumberFormat="1" applyFont="1" applyFill="1" applyBorder="1" applyAlignment="1">
      <alignment vertical="center"/>
    </xf>
    <xf numFmtId="164" fontId="26" fillId="0" borderId="25" xfId="2" applyNumberFormat="1" applyFont="1" applyFill="1" applyBorder="1" applyAlignment="1">
      <alignment horizontal="left" vertical="center"/>
    </xf>
    <xf numFmtId="164" fontId="26" fillId="11" borderId="25" xfId="2" applyNumberFormat="1" applyFont="1" applyFill="1" applyBorder="1" applyAlignment="1">
      <alignment horizontal="left" vertical="center"/>
    </xf>
    <xf numFmtId="164" fontId="27" fillId="7" borderId="28" xfId="2" applyNumberFormat="1" applyFont="1" applyFill="1" applyBorder="1" applyAlignment="1">
      <alignment horizontal="left" vertical="center"/>
    </xf>
    <xf numFmtId="0" fontId="26" fillId="10" borderId="1" xfId="0" applyFont="1" applyFill="1" applyBorder="1" applyAlignment="1">
      <alignment horizontal="left" vertical="center"/>
    </xf>
    <xf numFmtId="0" fontId="14" fillId="0" borderId="25" xfId="0" applyFont="1" applyBorder="1" applyAlignment="1">
      <alignment horizontal="center" vertical="center"/>
    </xf>
    <xf numFmtId="0" fontId="14" fillId="11" borderId="25" xfId="0" applyFont="1" applyFill="1" applyBorder="1" applyAlignment="1">
      <alignment horizontal="center" vertical="center"/>
    </xf>
    <xf numFmtId="0" fontId="26" fillId="10" borderId="30" xfId="0" applyFont="1" applyFill="1" applyBorder="1" applyAlignment="1">
      <alignment horizontal="left" vertical="center"/>
    </xf>
    <xf numFmtId="0" fontId="26" fillId="10" borderId="45" xfId="0" applyFont="1" applyFill="1" applyBorder="1" applyAlignment="1">
      <alignment horizontal="left" vertical="center"/>
    </xf>
    <xf numFmtId="0" fontId="14" fillId="15" borderId="11" xfId="0" applyFont="1" applyFill="1" applyBorder="1" applyAlignment="1">
      <alignment vertical="center" textRotation="90" wrapText="1"/>
    </xf>
    <xf numFmtId="0" fontId="6" fillId="7" borderId="25" xfId="0" applyFont="1" applyFill="1" applyBorder="1" applyAlignment="1">
      <alignment horizontal="left" vertical="center"/>
    </xf>
    <xf numFmtId="0" fontId="42" fillId="7" borderId="25" xfId="0" applyFont="1" applyFill="1" applyBorder="1" applyAlignment="1">
      <alignment horizontal="left" vertical="center" wrapText="1"/>
    </xf>
    <xf numFmtId="0" fontId="6" fillId="7" borderId="7" xfId="2" applyFont="1" applyFill="1" applyBorder="1" applyAlignment="1">
      <alignment horizontal="left" vertical="center" wrapText="1"/>
    </xf>
    <xf numFmtId="0" fontId="42" fillId="7" borderId="7" xfId="0" applyFont="1" applyFill="1" applyBorder="1" applyAlignment="1">
      <alignment horizontal="left" vertical="center" wrapText="1"/>
    </xf>
    <xf numFmtId="44" fontId="6" fillId="7" borderId="7" xfId="1" applyFont="1" applyFill="1" applyBorder="1" applyAlignment="1">
      <alignment horizontal="left" vertical="center"/>
    </xf>
    <xf numFmtId="44" fontId="6" fillId="6" borderId="7" xfId="1" applyFont="1" applyFill="1" applyBorder="1" applyAlignment="1">
      <alignment horizontal="left" vertical="center"/>
    </xf>
    <xf numFmtId="44" fontId="6" fillId="0" borderId="7" xfId="1" applyFont="1" applyFill="1" applyBorder="1" applyAlignment="1">
      <alignment horizontal="left" vertical="center"/>
    </xf>
    <xf numFmtId="0" fontId="43" fillId="7" borderId="7" xfId="0" applyFont="1" applyFill="1" applyBorder="1" applyAlignment="1">
      <alignment horizontal="left" vertical="center" wrapText="1"/>
    </xf>
    <xf numFmtId="0" fontId="44" fillId="5" borderId="7" xfId="2" applyFont="1" applyFill="1" applyBorder="1" applyAlignment="1">
      <alignment horizontal="left" vertical="center" wrapText="1"/>
    </xf>
    <xf numFmtId="0" fontId="6" fillId="5" borderId="7" xfId="2" applyFont="1" applyFill="1" applyBorder="1" applyAlignment="1">
      <alignment horizontal="left" vertical="center" wrapText="1"/>
    </xf>
    <xf numFmtId="0" fontId="43" fillId="7" borderId="28" xfId="0" applyFont="1" applyFill="1" applyBorder="1" applyAlignment="1">
      <alignment horizontal="left" vertical="center" wrapText="1"/>
    </xf>
    <xf numFmtId="44" fontId="6" fillId="0" borderId="28" xfId="1" applyFont="1" applyFill="1" applyBorder="1" applyAlignment="1">
      <alignment horizontal="left" vertical="center"/>
    </xf>
    <xf numFmtId="0" fontId="44" fillId="7" borderId="25" xfId="0" applyFont="1" applyFill="1" applyBorder="1" applyAlignment="1">
      <alignment horizontal="left" vertical="center"/>
    </xf>
    <xf numFmtId="43" fontId="44" fillId="7" borderId="25" xfId="3" applyFont="1" applyFill="1" applyBorder="1" applyAlignment="1">
      <alignment horizontal="left" vertical="center" wrapText="1"/>
    </xf>
    <xf numFmtId="43" fontId="44" fillId="5" borderId="7" xfId="3" applyFont="1" applyFill="1" applyBorder="1" applyAlignment="1">
      <alignment horizontal="left" vertical="center" wrapText="1"/>
    </xf>
    <xf numFmtId="0" fontId="44" fillId="8" borderId="7" xfId="0" applyFont="1" applyFill="1" applyBorder="1" applyAlignment="1">
      <alignment horizontal="left" vertical="center" wrapText="1"/>
    </xf>
    <xf numFmtId="43" fontId="42" fillId="7" borderId="7" xfId="3" applyFont="1" applyFill="1" applyBorder="1" applyAlignment="1">
      <alignment horizontal="left" vertical="center" wrapText="1"/>
    </xf>
    <xf numFmtId="0" fontId="44" fillId="7" borderId="7" xfId="0" applyFont="1" applyFill="1" applyBorder="1" applyAlignment="1">
      <alignment horizontal="left" vertical="center"/>
    </xf>
    <xf numFmtId="43" fontId="42" fillId="5" borderId="7" xfId="3" applyFont="1" applyFill="1" applyBorder="1" applyAlignment="1">
      <alignment horizontal="left" vertical="center" wrapText="1"/>
    </xf>
    <xf numFmtId="43" fontId="44" fillId="7" borderId="7" xfId="3" applyFont="1" applyFill="1" applyBorder="1" applyAlignment="1">
      <alignment horizontal="left" vertical="center" wrapText="1"/>
    </xf>
    <xf numFmtId="49" fontId="44" fillId="7" borderId="7" xfId="3" applyNumberFormat="1" applyFont="1" applyFill="1" applyBorder="1" applyAlignment="1">
      <alignment horizontal="left" vertical="center" wrapText="1"/>
    </xf>
    <xf numFmtId="0" fontId="44" fillId="8" borderId="3" xfId="0" applyFont="1" applyFill="1" applyBorder="1" applyAlignment="1">
      <alignment horizontal="left" vertical="center" wrapText="1"/>
    </xf>
    <xf numFmtId="0" fontId="44" fillId="9" borderId="25" xfId="2" applyFont="1" applyFill="1" applyBorder="1" applyAlignment="1">
      <alignment horizontal="left" vertical="center" wrapText="1"/>
    </xf>
    <xf numFmtId="44" fontId="6" fillId="6" borderId="28" xfId="1" applyFont="1" applyFill="1" applyBorder="1" applyAlignment="1">
      <alignment horizontal="left" vertical="center"/>
    </xf>
    <xf numFmtId="0" fontId="44" fillId="9" borderId="10" xfId="2" applyFont="1" applyFill="1" applyBorder="1" applyAlignment="1">
      <alignment horizontal="left" vertical="center" wrapText="1"/>
    </xf>
    <xf numFmtId="0" fontId="44" fillId="9" borderId="7" xfId="2" applyFont="1" applyFill="1" applyBorder="1" applyAlignment="1">
      <alignment horizontal="left" vertical="center" wrapText="1"/>
    </xf>
    <xf numFmtId="44" fontId="6" fillId="7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44" fontId="6" fillId="0" borderId="7" xfId="0" applyNumberFormat="1" applyFont="1" applyBorder="1" applyAlignment="1">
      <alignment horizontal="left" vertical="center"/>
    </xf>
    <xf numFmtId="0" fontId="6" fillId="15" borderId="4" xfId="0" applyFont="1" applyFill="1" applyBorder="1" applyAlignment="1">
      <alignment vertical="center"/>
    </xf>
    <xf numFmtId="0" fontId="6" fillId="7" borderId="25" xfId="2" applyFont="1" applyFill="1" applyBorder="1" applyAlignment="1">
      <alignment horizontal="left" vertical="center" wrapText="1" readingOrder="1"/>
    </xf>
    <xf numFmtId="0" fontId="43" fillId="7" borderId="25" xfId="0" applyFont="1" applyFill="1" applyBorder="1" applyAlignment="1">
      <alignment horizontal="left" vertical="center" wrapText="1"/>
    </xf>
    <xf numFmtId="0" fontId="6" fillId="7" borderId="7" xfId="2" applyFont="1" applyFill="1" applyBorder="1" applyAlignment="1">
      <alignment horizontal="left" vertical="center" wrapText="1" readingOrder="1"/>
    </xf>
    <xf numFmtId="164" fontId="6" fillId="7" borderId="7" xfId="2" applyNumberFormat="1" applyFont="1" applyFill="1" applyBorder="1" applyAlignment="1">
      <alignment horizontal="left" vertical="center"/>
    </xf>
    <xf numFmtId="0" fontId="44" fillId="5" borderId="7" xfId="2" applyFont="1" applyFill="1" applyBorder="1" applyAlignment="1">
      <alignment horizontal="left" vertical="center" wrapText="1" readingOrder="1"/>
    </xf>
    <xf numFmtId="43" fontId="44" fillId="5" borderId="7" xfId="3" applyFont="1" applyFill="1" applyBorder="1" applyAlignment="1">
      <alignment horizontal="left" vertical="center" wrapText="1" readingOrder="1"/>
    </xf>
    <xf numFmtId="43" fontId="44" fillId="7" borderId="28" xfId="3" applyFont="1" applyFill="1" applyBorder="1" applyAlignment="1">
      <alignment horizontal="left" vertical="center" wrapText="1"/>
    </xf>
    <xf numFmtId="0" fontId="44" fillId="9" borderId="25" xfId="2" applyFont="1" applyFill="1" applyBorder="1" applyAlignment="1">
      <alignment horizontal="left" vertical="center" wrapText="1" readingOrder="1"/>
    </xf>
    <xf numFmtId="0" fontId="44" fillId="9" borderId="7" xfId="2" applyFont="1" applyFill="1" applyBorder="1" applyAlignment="1">
      <alignment horizontal="left" vertical="center" wrapText="1" readingOrder="1"/>
    </xf>
    <xf numFmtId="0" fontId="44" fillId="9" borderId="28" xfId="2" applyFont="1" applyFill="1" applyBorder="1" applyAlignment="1">
      <alignment horizontal="left" vertical="center" wrapText="1" readingOrder="1"/>
    </xf>
    <xf numFmtId="0" fontId="6" fillId="0" borderId="7" xfId="0" applyFont="1" applyBorder="1"/>
    <xf numFmtId="0" fontId="6" fillId="7" borderId="28" xfId="0" applyFont="1" applyFill="1" applyBorder="1" applyAlignment="1">
      <alignment horizontal="left" vertical="center" wrapText="1"/>
    </xf>
    <xf numFmtId="44" fontId="6" fillId="7" borderId="28" xfId="1" applyFont="1" applyFill="1" applyBorder="1" applyAlignment="1">
      <alignment horizontal="left" vertical="center"/>
    </xf>
    <xf numFmtId="0" fontId="6" fillId="0" borderId="18" xfId="0" applyFont="1" applyBorder="1"/>
    <xf numFmtId="10" fontId="38" fillId="0" borderId="7" xfId="4" applyNumberFormat="1" applyFont="1" applyBorder="1"/>
    <xf numFmtId="44" fontId="38" fillId="0" borderId="7" xfId="0" applyNumberFormat="1" applyFont="1" applyBorder="1" applyAlignment="1"/>
    <xf numFmtId="44" fontId="38" fillId="0" borderId="7" xfId="0" applyNumberFormat="1" applyFont="1" applyBorder="1"/>
    <xf numFmtId="164" fontId="38" fillId="0" borderId="7" xfId="0" applyNumberFormat="1" applyFont="1" applyBorder="1" applyAlignment="1"/>
    <xf numFmtId="164" fontId="38" fillId="0" borderId="7" xfId="0" applyNumberFormat="1" applyFont="1" applyBorder="1"/>
    <xf numFmtId="0" fontId="26" fillId="6" borderId="25" xfId="0" applyFont="1" applyFill="1" applyBorder="1" applyAlignment="1">
      <alignment horizontal="left" vertical="center"/>
    </xf>
    <xf numFmtId="0" fontId="26" fillId="8" borderId="7" xfId="0" applyFont="1" applyFill="1" applyBorder="1" applyAlignment="1">
      <alignment horizontal="left" vertical="center"/>
    </xf>
    <xf numFmtId="0" fontId="14" fillId="0" borderId="25" xfId="0" applyFont="1" applyBorder="1" applyAlignment="1">
      <alignment vertical="center"/>
    </xf>
    <xf numFmtId="0" fontId="39" fillId="11" borderId="7" xfId="0" applyFont="1" applyFill="1" applyBorder="1" applyAlignment="1">
      <alignment horizontal="center" vertical="center" wrapText="1"/>
    </xf>
    <xf numFmtId="0" fontId="14" fillId="0" borderId="28" xfId="0" applyFont="1" applyBorder="1" applyAlignment="1">
      <alignment vertical="center"/>
    </xf>
    <xf numFmtId="0" fontId="39" fillId="11" borderId="28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left" vertical="center"/>
    </xf>
    <xf numFmtId="0" fontId="14" fillId="15" borderId="4" xfId="0" applyFont="1" applyFill="1" applyBorder="1" applyAlignment="1">
      <alignment vertical="center"/>
    </xf>
    <xf numFmtId="0" fontId="14" fillId="15" borderId="17" xfId="0" applyFont="1" applyFill="1" applyBorder="1"/>
    <xf numFmtId="0" fontId="14" fillId="0" borderId="10" xfId="0" applyFont="1" applyBorder="1" applyAlignment="1">
      <alignment horizontal="center" vertical="center"/>
    </xf>
    <xf numFmtId="9" fontId="39" fillId="11" borderId="10" xfId="0" applyNumberFormat="1" applyFont="1" applyFill="1" applyBorder="1" applyAlignment="1">
      <alignment horizontal="center" vertical="center"/>
    </xf>
    <xf numFmtId="164" fontId="48" fillId="0" borderId="25" xfId="2" applyNumberFormat="1" applyFont="1" applyFill="1" applyBorder="1" applyAlignment="1">
      <alignment horizontal="left" vertical="center"/>
    </xf>
    <xf numFmtId="164" fontId="48" fillId="11" borderId="25" xfId="2" applyNumberFormat="1" applyFont="1" applyFill="1" applyBorder="1" applyAlignment="1">
      <alignment horizontal="left" vertical="center"/>
    </xf>
    <xf numFmtId="164" fontId="45" fillId="7" borderId="7" xfId="2" applyNumberFormat="1" applyFont="1" applyFill="1" applyBorder="1" applyAlignment="1">
      <alignment horizontal="left" vertical="center"/>
    </xf>
    <xf numFmtId="164" fontId="48" fillId="0" borderId="7" xfId="2" applyNumberFormat="1" applyFont="1" applyFill="1" applyBorder="1" applyAlignment="1">
      <alignment horizontal="left" vertical="center"/>
    </xf>
    <xf numFmtId="164" fontId="48" fillId="11" borderId="7" xfId="2" applyNumberFormat="1" applyFont="1" applyFill="1" applyBorder="1" applyAlignment="1">
      <alignment horizontal="left" vertical="center"/>
    </xf>
    <xf numFmtId="164" fontId="45" fillId="11" borderId="7" xfId="2" applyNumberFormat="1" applyFont="1" applyFill="1" applyBorder="1" applyAlignment="1">
      <alignment horizontal="left" vertical="center"/>
    </xf>
    <xf numFmtId="164" fontId="48" fillId="7" borderId="28" xfId="2" applyNumberFormat="1" applyFont="1" applyFill="1" applyBorder="1" applyAlignment="1">
      <alignment horizontal="left" vertical="center"/>
    </xf>
    <xf numFmtId="164" fontId="48" fillId="11" borderId="28" xfId="2" applyNumberFormat="1" applyFont="1" applyFill="1" applyBorder="1" applyAlignment="1">
      <alignment horizontal="left" vertical="center"/>
    </xf>
    <xf numFmtId="0" fontId="48" fillId="6" borderId="7" xfId="0" applyFont="1" applyFill="1" applyBorder="1" applyAlignment="1">
      <alignment horizontal="left" vertical="center"/>
    </xf>
    <xf numFmtId="0" fontId="48" fillId="10" borderId="1" xfId="0" applyFont="1" applyFill="1" applyBorder="1" applyAlignment="1">
      <alignment horizontal="left" vertical="center"/>
    </xf>
    <xf numFmtId="0" fontId="48" fillId="10" borderId="3" xfId="0" applyFont="1" applyFill="1" applyBorder="1" applyAlignment="1">
      <alignment horizontal="left" vertical="center"/>
    </xf>
    <xf numFmtId="0" fontId="45" fillId="0" borderId="14" xfId="0" applyFont="1" applyBorder="1"/>
    <xf numFmtId="0" fontId="48" fillId="10" borderId="14" xfId="0" applyFont="1" applyFill="1" applyBorder="1" applyAlignment="1">
      <alignment horizontal="left" vertical="center"/>
    </xf>
    <xf numFmtId="0" fontId="45" fillId="0" borderId="21" xfId="0" applyFont="1" applyBorder="1" applyAlignment="1">
      <alignment horizontal="center" vertical="center" textRotation="90" wrapText="1"/>
    </xf>
    <xf numFmtId="0" fontId="45" fillId="0" borderId="25" xfId="0" applyFont="1" applyBorder="1"/>
    <xf numFmtId="0" fontId="48" fillId="10" borderId="25" xfId="0" applyFont="1" applyFill="1" applyBorder="1" applyAlignment="1">
      <alignment horizontal="left" vertical="center"/>
    </xf>
    <xf numFmtId="0" fontId="45" fillId="15" borderId="17" xfId="0" applyFont="1" applyFill="1" applyBorder="1"/>
    <xf numFmtId="0" fontId="45" fillId="15" borderId="10" xfId="0" applyFont="1" applyFill="1" applyBorder="1" applyAlignment="1">
      <alignment vertical="center" textRotation="90" wrapText="1"/>
    </xf>
    <xf numFmtId="0" fontId="45" fillId="15" borderId="11" xfId="0" applyFont="1" applyFill="1" applyBorder="1"/>
    <xf numFmtId="0" fontId="37" fillId="14" borderId="7" xfId="0" applyFont="1" applyFill="1" applyBorder="1" applyAlignment="1">
      <alignment horizontal="center" vertical="center"/>
    </xf>
    <xf numFmtId="0" fontId="29" fillId="14" borderId="7" xfId="0" applyFont="1" applyFill="1" applyBorder="1" applyAlignment="1">
      <alignment vertical="center" wrapText="1"/>
    </xf>
    <xf numFmtId="164" fontId="47" fillId="3" borderId="33" xfId="0" applyNumberFormat="1" applyFont="1" applyFill="1" applyBorder="1" applyAlignment="1">
      <alignment horizontal="center" vertical="center" wrapText="1"/>
    </xf>
    <xf numFmtId="164" fontId="47" fillId="3" borderId="3" xfId="0" applyNumberFormat="1" applyFont="1" applyFill="1" applyBorder="1" applyAlignment="1">
      <alignment horizontal="center" vertical="center" wrapText="1"/>
    </xf>
    <xf numFmtId="164" fontId="47" fillId="3" borderId="34" xfId="0" applyNumberFormat="1" applyFont="1" applyFill="1" applyBorder="1" applyAlignment="1">
      <alignment horizontal="center" vertical="center" wrapText="1"/>
    </xf>
    <xf numFmtId="0" fontId="47" fillId="4" borderId="34" xfId="0" applyFont="1" applyFill="1" applyBorder="1" applyAlignment="1">
      <alignment horizontal="center" vertical="center" wrapText="1"/>
    </xf>
    <xf numFmtId="0" fontId="47" fillId="3" borderId="3" xfId="0" applyFont="1" applyFill="1" applyBorder="1" applyAlignment="1">
      <alignment horizontal="center" vertical="center" wrapText="1"/>
    </xf>
    <xf numFmtId="0" fontId="46" fillId="7" borderId="25" xfId="2" applyFont="1" applyFill="1" applyBorder="1" applyAlignment="1">
      <alignment horizontal="left" vertical="center" wrapText="1"/>
    </xf>
    <xf numFmtId="0" fontId="49" fillId="7" borderId="25" xfId="0" applyFont="1" applyFill="1" applyBorder="1" applyAlignment="1">
      <alignment horizontal="left" vertical="center" wrapText="1"/>
    </xf>
    <xf numFmtId="0" fontId="46" fillId="7" borderId="7" xfId="2" applyFont="1" applyFill="1" applyBorder="1" applyAlignment="1">
      <alignment horizontal="left" vertical="center" wrapText="1"/>
    </xf>
    <xf numFmtId="0" fontId="49" fillId="7" borderId="7" xfId="0" applyFont="1" applyFill="1" applyBorder="1" applyAlignment="1">
      <alignment horizontal="left" vertical="center" wrapText="1"/>
    </xf>
    <xf numFmtId="0" fontId="46" fillId="7" borderId="28" xfId="2" applyFont="1" applyFill="1" applyBorder="1" applyAlignment="1">
      <alignment horizontal="left" vertical="center" wrapText="1"/>
    </xf>
    <xf numFmtId="0" fontId="49" fillId="7" borderId="28" xfId="0" applyFont="1" applyFill="1" applyBorder="1" applyAlignment="1">
      <alignment horizontal="left" vertical="center" wrapText="1"/>
    </xf>
    <xf numFmtId="43" fontId="50" fillId="5" borderId="7" xfId="3" applyFont="1" applyFill="1" applyBorder="1" applyAlignment="1">
      <alignment horizontal="left" vertical="center" wrapText="1"/>
    </xf>
    <xf numFmtId="44" fontId="46" fillId="7" borderId="25" xfId="1" applyFont="1" applyFill="1" applyBorder="1" applyAlignment="1">
      <alignment horizontal="left" vertical="center"/>
    </xf>
    <xf numFmtId="0" fontId="46" fillId="7" borderId="25" xfId="0" applyFont="1" applyFill="1" applyBorder="1" applyAlignment="1">
      <alignment horizontal="left" vertical="center" wrapText="1"/>
    </xf>
    <xf numFmtId="164" fontId="44" fillId="0" borderId="25" xfId="2" applyNumberFormat="1" applyFont="1" applyFill="1" applyBorder="1" applyAlignment="1">
      <alignment horizontal="left" vertical="center"/>
    </xf>
    <xf numFmtId="164" fontId="44" fillId="0" borderId="7" xfId="2" applyNumberFormat="1" applyFont="1" applyFill="1" applyBorder="1" applyAlignment="1">
      <alignment horizontal="left" vertical="center"/>
    </xf>
    <xf numFmtId="164" fontId="44" fillId="11" borderId="7" xfId="2" applyNumberFormat="1" applyFont="1" applyFill="1" applyBorder="1" applyAlignment="1">
      <alignment horizontal="left" vertical="center"/>
    </xf>
    <xf numFmtId="164" fontId="44" fillId="7" borderId="7" xfId="2" applyNumberFormat="1" applyFont="1" applyFill="1" applyBorder="1" applyAlignment="1">
      <alignment horizontal="left" vertical="center"/>
    </xf>
    <xf numFmtId="164" fontId="51" fillId="11" borderId="7" xfId="2" applyNumberFormat="1" applyFont="1" applyFill="1" applyBorder="1" applyAlignment="1">
      <alignment horizontal="left" vertical="center"/>
    </xf>
    <xf numFmtId="164" fontId="6" fillId="11" borderId="7" xfId="2" applyNumberFormat="1" applyFont="1" applyFill="1" applyBorder="1" applyAlignment="1">
      <alignment horizontal="left" vertical="center"/>
    </xf>
    <xf numFmtId="0" fontId="44" fillId="7" borderId="7" xfId="0" applyFont="1" applyFill="1" applyBorder="1" applyAlignment="1" applyProtection="1">
      <alignment horizontal="left" vertical="center" wrapText="1"/>
    </xf>
    <xf numFmtId="0" fontId="6" fillId="5" borderId="7" xfId="2" applyFont="1" applyFill="1" applyBorder="1" applyAlignment="1">
      <alignment horizontal="left" vertical="center" wrapText="1" readingOrder="1"/>
    </xf>
    <xf numFmtId="0" fontId="6" fillId="7" borderId="7" xfId="2" applyFont="1" applyFill="1" applyBorder="1" applyAlignment="1">
      <alignment horizontal="left" vertical="center" readingOrder="1"/>
    </xf>
    <xf numFmtId="0" fontId="6" fillId="7" borderId="7" xfId="2" applyFont="1" applyFill="1" applyBorder="1" applyAlignment="1">
      <alignment horizontal="center" vertical="center" wrapText="1" readingOrder="1"/>
    </xf>
    <xf numFmtId="0" fontId="42" fillId="7" borderId="7" xfId="0" applyFont="1" applyFill="1" applyBorder="1" applyAlignment="1">
      <alignment horizontal="center" vertical="center" wrapText="1"/>
    </xf>
    <xf numFmtId="0" fontId="44" fillId="5" borderId="28" xfId="2" applyFont="1" applyFill="1" applyBorder="1" applyAlignment="1">
      <alignment horizontal="left" vertical="center" wrapText="1" readingOrder="1"/>
    </xf>
    <xf numFmtId="164" fontId="44" fillId="7" borderId="28" xfId="2" applyNumberFormat="1" applyFont="1" applyFill="1" applyBorder="1" applyAlignment="1">
      <alignment horizontal="left" vertical="center"/>
    </xf>
    <xf numFmtId="164" fontId="44" fillId="11" borderId="28" xfId="2" applyNumberFormat="1" applyFont="1" applyFill="1" applyBorder="1" applyAlignment="1">
      <alignment horizontal="left" vertical="center"/>
    </xf>
    <xf numFmtId="0" fontId="44" fillId="10" borderId="25" xfId="0" applyFont="1" applyFill="1" applyBorder="1" applyAlignment="1">
      <alignment horizontal="left" vertical="center"/>
    </xf>
    <xf numFmtId="0" fontId="44" fillId="10" borderId="7" xfId="0" applyFont="1" applyFill="1" applyBorder="1" applyAlignment="1">
      <alignment horizontal="left" vertical="center"/>
    </xf>
    <xf numFmtId="0" fontId="44" fillId="10" borderId="28" xfId="0" applyFont="1" applyFill="1" applyBorder="1" applyAlignment="1">
      <alignment horizontal="left" vertical="center"/>
    </xf>
    <xf numFmtId="0" fontId="44" fillId="9" borderId="25" xfId="2" applyFont="1" applyFill="1" applyBorder="1" applyAlignment="1">
      <alignment horizontal="center" vertical="center" wrapText="1"/>
    </xf>
    <xf numFmtId="0" fontId="44" fillId="10" borderId="14" xfId="0" applyFont="1" applyFill="1" applyBorder="1" applyAlignment="1">
      <alignment horizontal="left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7" borderId="25" xfId="0" applyFont="1" applyFill="1" applyBorder="1" applyAlignment="1">
      <alignment horizontal="center" vertical="center" wrapText="1"/>
    </xf>
    <xf numFmtId="44" fontId="6" fillId="0" borderId="25" xfId="0" applyNumberFormat="1" applyFont="1" applyBorder="1" applyAlignment="1">
      <alignment horizontal="left" vertical="center"/>
    </xf>
    <xf numFmtId="0" fontId="6" fillId="0" borderId="25" xfId="0" applyFont="1" applyBorder="1"/>
    <xf numFmtId="0" fontId="44" fillId="9" borderId="7" xfId="2" applyFont="1" applyFill="1" applyBorder="1" applyAlignment="1">
      <alignment horizontal="center" vertical="center" wrapText="1" readingOrder="1"/>
    </xf>
    <xf numFmtId="44" fontId="6" fillId="0" borderId="3" xfId="1" applyFont="1" applyFill="1" applyBorder="1" applyAlignment="1">
      <alignment horizontal="left" vertical="center"/>
    </xf>
    <xf numFmtId="0" fontId="6" fillId="0" borderId="3" xfId="0" applyFont="1" applyBorder="1"/>
    <xf numFmtId="0" fontId="44" fillId="10" borderId="3" xfId="0" applyFont="1" applyFill="1" applyBorder="1" applyAlignment="1">
      <alignment horizontal="left" vertical="center"/>
    </xf>
    <xf numFmtId="0" fontId="6" fillId="0" borderId="13" xfId="0" applyFont="1" applyBorder="1"/>
    <xf numFmtId="0" fontId="44" fillId="10" borderId="13" xfId="0" applyFont="1" applyFill="1" applyBorder="1" applyAlignment="1">
      <alignment horizontal="left" vertical="center"/>
    </xf>
    <xf numFmtId="0" fontId="44" fillId="10" borderId="29" xfId="0" applyFont="1" applyFill="1" applyBorder="1" applyAlignment="1">
      <alignment horizontal="left" vertical="center"/>
    </xf>
    <xf numFmtId="0" fontId="44" fillId="10" borderId="4" xfId="0" applyFont="1" applyFill="1" applyBorder="1" applyAlignment="1">
      <alignment horizontal="left" vertical="center"/>
    </xf>
    <xf numFmtId="0" fontId="6" fillId="0" borderId="10" xfId="0" applyFont="1" applyBorder="1"/>
    <xf numFmtId="0" fontId="44" fillId="10" borderId="10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center" vertical="center" textRotation="90" wrapText="1"/>
    </xf>
    <xf numFmtId="0" fontId="6" fillId="15" borderId="17" xfId="0" applyFont="1" applyFill="1" applyBorder="1"/>
    <xf numFmtId="0" fontId="6" fillId="15" borderId="10" xfId="0" applyFont="1" applyFill="1" applyBorder="1"/>
    <xf numFmtId="0" fontId="6" fillId="0" borderId="10" xfId="0" applyFont="1" applyFill="1" applyBorder="1" applyAlignment="1">
      <alignment horizontal="left" vertical="center" wrapText="1"/>
    </xf>
    <xf numFmtId="10" fontId="38" fillId="0" borderId="7" xfId="4" applyNumberFormat="1" applyFont="1" applyBorder="1" applyAlignment="1">
      <alignment horizontal="right" vertical="center"/>
    </xf>
    <xf numFmtId="44" fontId="38" fillId="0" borderId="7" xfId="0" applyNumberFormat="1" applyFont="1" applyBorder="1" applyAlignment="1">
      <alignment horizontal="right" vertical="center"/>
    </xf>
    <xf numFmtId="164" fontId="38" fillId="0" borderId="7" xfId="0" applyNumberFormat="1" applyFont="1" applyBorder="1" applyAlignment="1">
      <alignment horizontal="right" vertical="center"/>
    </xf>
    <xf numFmtId="44" fontId="38" fillId="0" borderId="7" xfId="1" applyFont="1" applyBorder="1" applyAlignment="1">
      <alignment horizontal="right" vertical="center"/>
    </xf>
    <xf numFmtId="0" fontId="14" fillId="7" borderId="18" xfId="0" applyFont="1" applyFill="1" applyBorder="1" applyAlignment="1">
      <alignment vertical="center" textRotation="90" wrapText="1"/>
    </xf>
    <xf numFmtId="0" fontId="14" fillId="0" borderId="54" xfId="0" applyFont="1" applyBorder="1" applyAlignment="1">
      <alignment vertical="center" textRotation="90" wrapText="1"/>
    </xf>
    <xf numFmtId="43" fontId="44" fillId="7" borderId="25" xfId="3" applyFont="1" applyFill="1" applyBorder="1" applyAlignment="1">
      <alignment horizontal="left" vertical="center" wrapText="1" readingOrder="1"/>
    </xf>
    <xf numFmtId="43" fontId="44" fillId="7" borderId="7" xfId="3" applyFont="1" applyFill="1" applyBorder="1" applyAlignment="1">
      <alignment horizontal="left" vertical="center" wrapText="1" readingOrder="1"/>
    </xf>
    <xf numFmtId="43" fontId="44" fillId="7" borderId="28" xfId="3" applyFont="1" applyFill="1" applyBorder="1" applyAlignment="1">
      <alignment horizontal="left" vertical="center" wrapText="1" readingOrder="1"/>
    </xf>
    <xf numFmtId="0" fontId="44" fillId="9" borderId="10" xfId="2" applyFont="1" applyFill="1" applyBorder="1" applyAlignment="1">
      <alignment horizontal="left" vertical="center" wrapText="1" readingOrder="1"/>
    </xf>
    <xf numFmtId="164" fontId="51" fillId="7" borderId="7" xfId="2" applyNumberFormat="1" applyFont="1" applyFill="1" applyBorder="1" applyAlignment="1">
      <alignment horizontal="left" vertical="center"/>
    </xf>
    <xf numFmtId="0" fontId="6" fillId="7" borderId="28" xfId="2" applyFont="1" applyFill="1" applyBorder="1" applyAlignment="1">
      <alignment horizontal="left" vertical="center" wrapText="1" readingOrder="1"/>
    </xf>
    <xf numFmtId="0" fontId="42" fillId="7" borderId="28" xfId="0" applyFont="1" applyFill="1" applyBorder="1" applyAlignment="1">
      <alignment horizontal="left" vertical="center" wrapText="1"/>
    </xf>
    <xf numFmtId="164" fontId="6" fillId="11" borderId="28" xfId="2" applyNumberFormat="1" applyFont="1" applyFill="1" applyBorder="1" applyAlignment="1">
      <alignment horizontal="left" vertical="center"/>
    </xf>
    <xf numFmtId="0" fontId="44" fillId="8" borderId="25" xfId="0" applyFont="1" applyFill="1" applyBorder="1" applyAlignment="1">
      <alignment horizontal="left" vertical="center" wrapText="1"/>
    </xf>
    <xf numFmtId="0" fontId="44" fillId="10" borderId="1" xfId="0" applyFont="1" applyFill="1" applyBorder="1" applyAlignment="1">
      <alignment horizontal="left" vertical="center"/>
    </xf>
    <xf numFmtId="0" fontId="6" fillId="7" borderId="25" xfId="0" applyFont="1" applyFill="1" applyBorder="1" applyAlignment="1">
      <alignment horizontal="left" vertical="center" wrapText="1"/>
    </xf>
    <xf numFmtId="0" fontId="53" fillId="11" borderId="26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11" borderId="7" xfId="0" applyFont="1" applyFill="1" applyBorder="1" applyAlignment="1">
      <alignment horizontal="center" vertical="center"/>
    </xf>
    <xf numFmtId="0" fontId="6" fillId="11" borderId="36" xfId="0" applyFont="1" applyFill="1" applyBorder="1" applyAlignment="1">
      <alignment horizontal="center" vertical="center"/>
    </xf>
    <xf numFmtId="0" fontId="53" fillId="11" borderId="36" xfId="0" applyFont="1" applyFill="1" applyBorder="1" applyAlignment="1">
      <alignment horizontal="center" vertical="center" wrapText="1"/>
    </xf>
    <xf numFmtId="0" fontId="53" fillId="11" borderId="29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left" vertical="center" wrapText="1"/>
    </xf>
    <xf numFmtId="0" fontId="44" fillId="8" borderId="10" xfId="0" applyFont="1" applyFill="1" applyBorder="1" applyAlignment="1">
      <alignment horizontal="left" vertical="center"/>
    </xf>
    <xf numFmtId="0" fontId="44" fillId="10" borderId="11" xfId="0" applyFont="1" applyFill="1" applyBorder="1" applyAlignment="1">
      <alignment horizontal="left" vertical="center"/>
    </xf>
    <xf numFmtId="0" fontId="43" fillId="7" borderId="7" xfId="0" applyFont="1" applyFill="1" applyBorder="1" applyAlignment="1">
      <alignment vertical="center" wrapText="1" readingOrder="1"/>
    </xf>
    <xf numFmtId="44" fontId="6" fillId="7" borderId="7" xfId="1" applyFont="1" applyFill="1" applyBorder="1" applyAlignment="1">
      <alignment horizontal="left" vertical="center" readingOrder="1"/>
    </xf>
    <xf numFmtId="44" fontId="44" fillId="5" borderId="7" xfId="1" applyFont="1" applyFill="1" applyBorder="1" applyAlignment="1">
      <alignment horizontal="left" vertical="center" readingOrder="1"/>
    </xf>
    <xf numFmtId="0" fontId="42" fillId="7" borderId="7" xfId="0" applyFont="1" applyFill="1" applyBorder="1" applyAlignment="1">
      <alignment vertical="center" wrapText="1" readingOrder="1"/>
    </xf>
    <xf numFmtId="0" fontId="44" fillId="9" borderId="7" xfId="2" applyFont="1" applyFill="1" applyBorder="1" applyAlignment="1">
      <alignment vertical="center" wrapText="1" readingOrder="1"/>
    </xf>
    <xf numFmtId="0" fontId="19" fillId="3" borderId="1" xfId="0" applyFont="1" applyFill="1" applyBorder="1" applyAlignment="1">
      <alignment vertical="center"/>
    </xf>
    <xf numFmtId="0" fontId="19" fillId="3" borderId="2" xfId="0" applyFont="1" applyFill="1" applyBorder="1" applyAlignment="1">
      <alignment vertical="center"/>
    </xf>
    <xf numFmtId="164" fontId="19" fillId="3" borderId="33" xfId="0" applyNumberFormat="1" applyFont="1" applyFill="1" applyBorder="1" applyAlignment="1">
      <alignment horizontal="center" vertical="center" wrapText="1"/>
    </xf>
    <xf numFmtId="164" fontId="19" fillId="3" borderId="34" xfId="0" applyNumberFormat="1" applyFont="1" applyFill="1" applyBorder="1" applyAlignment="1">
      <alignment horizontal="center" vertical="center" wrapText="1"/>
    </xf>
    <xf numFmtId="0" fontId="19" fillId="4" borderId="34" xfId="0" applyFont="1" applyFill="1" applyBorder="1" applyAlignment="1">
      <alignment horizontal="center" vertical="center" wrapText="1"/>
    </xf>
    <xf numFmtId="0" fontId="44" fillId="9" borderId="10" xfId="2" applyFont="1" applyFill="1" applyBorder="1" applyAlignment="1">
      <alignment horizontal="center" vertical="center" wrapText="1" readingOrder="1"/>
    </xf>
    <xf numFmtId="10" fontId="38" fillId="0" borderId="7" xfId="4" applyNumberFormat="1" applyFont="1" applyBorder="1" applyAlignment="1">
      <alignment vertical="center"/>
    </xf>
    <xf numFmtId="44" fontId="38" fillId="0" borderId="7" xfId="0" applyNumberFormat="1" applyFont="1" applyBorder="1" applyAlignment="1">
      <alignment vertical="center"/>
    </xf>
    <xf numFmtId="164" fontId="38" fillId="0" borderId="7" xfId="0" applyNumberFormat="1" applyFont="1" applyBorder="1" applyAlignment="1">
      <alignment vertical="center"/>
    </xf>
    <xf numFmtId="165" fontId="38" fillId="0" borderId="7" xfId="0" applyNumberFormat="1" applyFont="1" applyBorder="1" applyAlignment="1">
      <alignment vertical="center"/>
    </xf>
    <xf numFmtId="44" fontId="38" fillId="15" borderId="7" xfId="0" applyNumberFormat="1" applyFont="1" applyFill="1" applyBorder="1" applyAlignment="1">
      <alignment vertical="center"/>
    </xf>
    <xf numFmtId="0" fontId="43" fillId="7" borderId="25" xfId="0" applyFont="1" applyFill="1" applyBorder="1" applyAlignment="1">
      <alignment horizontal="left" vertical="center" wrapText="1" readingOrder="1"/>
    </xf>
    <xf numFmtId="44" fontId="6" fillId="7" borderId="25" xfId="1" applyFont="1" applyFill="1" applyBorder="1" applyAlignment="1">
      <alignment horizontal="left" vertical="center" readingOrder="1"/>
    </xf>
    <xf numFmtId="44" fontId="44" fillId="5" borderId="25" xfId="1" applyFont="1" applyFill="1" applyBorder="1" applyAlignment="1">
      <alignment horizontal="left" vertical="center" readingOrder="1"/>
    </xf>
    <xf numFmtId="0" fontId="43" fillId="7" borderId="7" xfId="0" applyFont="1" applyFill="1" applyBorder="1" applyAlignment="1">
      <alignment horizontal="left" vertical="center" wrapText="1" readingOrder="1"/>
    </xf>
    <xf numFmtId="44" fontId="44" fillId="5" borderId="28" xfId="1" applyFont="1" applyFill="1" applyBorder="1" applyAlignment="1">
      <alignment horizontal="left" vertical="center" readingOrder="1"/>
    </xf>
    <xf numFmtId="0" fontId="44" fillId="7" borderId="25" xfId="0" applyFont="1" applyFill="1" applyBorder="1" applyAlignment="1">
      <alignment horizontal="left" vertical="center" readingOrder="1"/>
    </xf>
    <xf numFmtId="0" fontId="44" fillId="8" borderId="25" xfId="0" applyFont="1" applyFill="1" applyBorder="1" applyAlignment="1">
      <alignment horizontal="left" vertical="center" wrapText="1" readingOrder="1"/>
    </xf>
    <xf numFmtId="43" fontId="44" fillId="5" borderId="28" xfId="3" applyFont="1" applyFill="1" applyBorder="1" applyAlignment="1">
      <alignment horizontal="left" vertical="center" wrapText="1" readingOrder="1"/>
    </xf>
    <xf numFmtId="0" fontId="6" fillId="7" borderId="10" xfId="0" applyFont="1" applyFill="1" applyBorder="1" applyAlignment="1">
      <alignment horizontal="center" vertical="center" wrapText="1" readingOrder="1"/>
    </xf>
    <xf numFmtId="44" fontId="6" fillId="7" borderId="25" xfId="0" applyNumberFormat="1" applyFont="1" applyFill="1" applyBorder="1" applyAlignment="1">
      <alignment horizontal="left" vertical="center" readingOrder="1"/>
    </xf>
    <xf numFmtId="0" fontId="6" fillId="7" borderId="25" xfId="0" applyFont="1" applyFill="1" applyBorder="1" applyAlignment="1">
      <alignment vertical="center" wrapText="1" readingOrder="1"/>
    </xf>
    <xf numFmtId="0" fontId="6" fillId="0" borderId="28" xfId="0" applyFont="1" applyBorder="1" applyAlignment="1">
      <alignment vertical="center" readingOrder="1"/>
    </xf>
    <xf numFmtId="43" fontId="44" fillId="5" borderId="25" xfId="3" applyFont="1" applyFill="1" applyBorder="1" applyAlignment="1">
      <alignment horizontal="left" vertical="center" wrapText="1"/>
    </xf>
    <xf numFmtId="43" fontId="44" fillId="7" borderId="3" xfId="3" applyFont="1" applyFill="1" applyBorder="1" applyAlignment="1">
      <alignment horizontal="left" vertical="center" wrapText="1"/>
    </xf>
    <xf numFmtId="0" fontId="6" fillId="0" borderId="28" xfId="0" applyFont="1" applyBorder="1" applyAlignment="1">
      <alignment vertical="center"/>
    </xf>
    <xf numFmtId="0" fontId="54" fillId="14" borderId="7" xfId="0" applyFont="1" applyFill="1" applyBorder="1" applyAlignment="1">
      <alignment horizontal="center" vertical="center"/>
    </xf>
    <xf numFmtId="0" fontId="29" fillId="14" borderId="7" xfId="0" applyFont="1" applyFill="1" applyBorder="1" applyAlignment="1">
      <alignment horizontal="center" vertical="center" wrapText="1"/>
    </xf>
    <xf numFmtId="0" fontId="44" fillId="9" borderId="25" xfId="2" applyFont="1" applyFill="1" applyBorder="1" applyAlignment="1">
      <alignment vertical="center" wrapText="1" readingOrder="1"/>
    </xf>
    <xf numFmtId="0" fontId="6" fillId="15" borderId="10" xfId="0" applyFont="1" applyFill="1" applyBorder="1" applyAlignment="1">
      <alignment vertical="center"/>
    </xf>
    <xf numFmtId="0" fontId="45" fillId="15" borderId="10" xfId="0" applyFont="1" applyFill="1" applyBorder="1" applyAlignment="1">
      <alignment vertical="center"/>
    </xf>
    <xf numFmtId="44" fontId="37" fillId="15" borderId="7" xfId="0" applyNumberFormat="1" applyFont="1" applyFill="1" applyBorder="1" applyAlignment="1">
      <alignment horizontal="right" vertical="center"/>
    </xf>
    <xf numFmtId="164" fontId="38" fillId="0" borderId="7" xfId="0" applyNumberFormat="1" applyFont="1" applyBorder="1" applyAlignment="1">
      <alignment horizontal="left" vertical="center"/>
    </xf>
    <xf numFmtId="164" fontId="38" fillId="0" borderId="3" xfId="0" applyNumberFormat="1" applyFont="1" applyBorder="1" applyAlignment="1">
      <alignment horizontal="left" vertical="center"/>
    </xf>
    <xf numFmtId="9" fontId="38" fillId="0" borderId="7" xfId="4" applyFont="1" applyBorder="1" applyAlignment="1">
      <alignment horizontal="center" vertical="center"/>
    </xf>
    <xf numFmtId="9" fontId="38" fillId="0" borderId="3" xfId="4" applyFont="1" applyBorder="1" applyAlignment="1">
      <alignment horizontal="center" vertical="center"/>
    </xf>
    <xf numFmtId="44" fontId="38" fillId="0" borderId="7" xfId="1" applyFont="1" applyBorder="1" applyAlignment="1">
      <alignment horizontal="left" vertical="center"/>
    </xf>
    <xf numFmtId="44" fontId="54" fillId="15" borderId="10" xfId="0" applyNumberFormat="1" applyFont="1" applyFill="1" applyBorder="1" applyAlignment="1">
      <alignment vertical="center"/>
    </xf>
    <xf numFmtId="44" fontId="54" fillId="15" borderId="11" xfId="0" applyNumberFormat="1" applyFont="1" applyFill="1" applyBorder="1" applyAlignment="1">
      <alignment vertical="center"/>
    </xf>
    <xf numFmtId="0" fontId="35" fillId="14" borderId="7" xfId="0" applyFont="1" applyFill="1" applyBorder="1" applyAlignment="1">
      <alignment vertical="center"/>
    </xf>
    <xf numFmtId="44" fontId="6" fillId="7" borderId="28" xfId="1" applyFont="1" applyFill="1" applyBorder="1" applyAlignment="1">
      <alignment horizontal="left" vertical="center" readingOrder="1"/>
    </xf>
    <xf numFmtId="44" fontId="44" fillId="8" borderId="25" xfId="1" applyFont="1" applyFill="1" applyBorder="1" applyAlignment="1">
      <alignment horizontal="left" vertical="center" readingOrder="1"/>
    </xf>
    <xf numFmtId="44" fontId="44" fillId="6" borderId="25" xfId="1" applyFont="1" applyFill="1" applyBorder="1" applyAlignment="1">
      <alignment horizontal="left" vertical="center" readingOrder="1"/>
    </xf>
    <xf numFmtId="44" fontId="44" fillId="7" borderId="7" xfId="1" applyFont="1" applyFill="1" applyBorder="1" applyAlignment="1">
      <alignment horizontal="left" vertical="center" readingOrder="1"/>
    </xf>
    <xf numFmtId="44" fontId="44" fillId="7" borderId="28" xfId="1" applyFont="1" applyFill="1" applyBorder="1" applyAlignment="1">
      <alignment horizontal="left" vertical="center" readingOrder="1"/>
    </xf>
    <xf numFmtId="44" fontId="44" fillId="0" borderId="28" xfId="1" applyFont="1" applyFill="1" applyBorder="1" applyAlignment="1">
      <alignment horizontal="left" vertical="center" readingOrder="1"/>
    </xf>
    <xf numFmtId="44" fontId="6" fillId="0" borderId="10" xfId="1" applyFont="1" applyFill="1" applyBorder="1" applyAlignment="1">
      <alignment horizontal="center" vertical="center" wrapText="1" readingOrder="1"/>
    </xf>
    <xf numFmtId="44" fontId="44" fillId="9" borderId="10" xfId="1" applyFont="1" applyFill="1" applyBorder="1" applyAlignment="1">
      <alignment horizontal="center" vertical="center" readingOrder="1"/>
    </xf>
    <xf numFmtId="44" fontId="6" fillId="7" borderId="10" xfId="1" applyFont="1" applyFill="1" applyBorder="1" applyAlignment="1">
      <alignment horizontal="left" vertical="center" readingOrder="1"/>
    </xf>
    <xf numFmtId="44" fontId="6" fillId="7" borderId="4" xfId="1" applyFont="1" applyFill="1" applyBorder="1" applyAlignment="1">
      <alignment horizontal="left" vertical="center"/>
    </xf>
    <xf numFmtId="0" fontId="8" fillId="11" borderId="13" xfId="0" applyFont="1" applyFill="1" applyBorder="1" applyAlignment="1">
      <alignment horizontal="center" vertical="center"/>
    </xf>
    <xf numFmtId="44" fontId="44" fillId="9" borderId="25" xfId="1" applyFont="1" applyFill="1" applyBorder="1" applyAlignment="1">
      <alignment horizontal="left" vertical="center" wrapText="1" readingOrder="1"/>
    </xf>
    <xf numFmtId="44" fontId="44" fillId="9" borderId="28" xfId="1" applyFont="1" applyFill="1" applyBorder="1" applyAlignment="1">
      <alignment horizontal="left" vertical="center" wrapText="1" readingOrder="1"/>
    </xf>
    <xf numFmtId="0" fontId="6" fillId="15" borderId="44" xfId="0" applyFont="1" applyFill="1" applyBorder="1"/>
    <xf numFmtId="10" fontId="38" fillId="15" borderId="18" xfId="0" applyNumberFormat="1" applyFont="1" applyFill="1" applyBorder="1"/>
    <xf numFmtId="44" fontId="38" fillId="15" borderId="18" xfId="0" applyNumberFormat="1" applyFont="1" applyFill="1" applyBorder="1" applyAlignment="1"/>
    <xf numFmtId="44" fontId="38" fillId="15" borderId="39" xfId="0" applyNumberFormat="1" applyFont="1" applyFill="1" applyBorder="1"/>
    <xf numFmtId="9" fontId="6" fillId="15" borderId="7" xfId="4" applyFont="1" applyFill="1" applyBorder="1"/>
    <xf numFmtId="9" fontId="38" fillId="15" borderId="7" xfId="4" applyFont="1" applyFill="1" applyBorder="1" applyAlignment="1">
      <alignment vertical="center"/>
    </xf>
    <xf numFmtId="9" fontId="29" fillId="14" borderId="7" xfId="4" applyFont="1" applyFill="1" applyBorder="1" applyAlignment="1">
      <alignment vertical="center"/>
    </xf>
    <xf numFmtId="9" fontId="37" fillId="15" borderId="7" xfId="4" applyFont="1" applyFill="1" applyBorder="1" applyAlignment="1">
      <alignment horizontal="right" vertical="center"/>
    </xf>
    <xf numFmtId="9" fontId="54" fillId="15" borderId="10" xfId="4" applyFont="1" applyFill="1" applyBorder="1" applyAlignment="1">
      <alignment horizontal="center" vertical="center"/>
    </xf>
    <xf numFmtId="0" fontId="42" fillId="0" borderId="7" xfId="0" applyFont="1" applyBorder="1" applyAlignment="1">
      <alignment horizontal="justify" vertical="center"/>
    </xf>
    <xf numFmtId="166" fontId="6" fillId="0" borderId="7" xfId="0" applyNumberFormat="1" applyFont="1" applyBorder="1" applyAlignment="1">
      <alignment horizontal="right" vertical="center"/>
    </xf>
    <xf numFmtId="166" fontId="44" fillId="5" borderId="7" xfId="1" applyNumberFormat="1" applyFont="1" applyFill="1" applyBorder="1" applyAlignment="1">
      <alignment horizontal="right" vertical="center"/>
    </xf>
    <xf numFmtId="166" fontId="6" fillId="7" borderId="7" xfId="1" applyNumberFormat="1" applyFont="1" applyFill="1" applyBorder="1" applyAlignment="1">
      <alignment horizontal="right" vertical="center"/>
    </xf>
    <xf numFmtId="166" fontId="44" fillId="5" borderId="28" xfId="1" applyNumberFormat="1" applyFont="1" applyFill="1" applyBorder="1" applyAlignment="1">
      <alignment horizontal="right" vertical="center"/>
    </xf>
    <xf numFmtId="166" fontId="6" fillId="7" borderId="28" xfId="1" applyNumberFormat="1" applyFont="1" applyFill="1" applyBorder="1" applyAlignment="1">
      <alignment horizontal="right" vertical="center"/>
    </xf>
    <xf numFmtId="166" fontId="44" fillId="8" borderId="25" xfId="1" applyNumberFormat="1" applyFont="1" applyFill="1" applyBorder="1" applyAlignment="1">
      <alignment horizontal="right" vertical="center"/>
    </xf>
    <xf numFmtId="166" fontId="6" fillId="8" borderId="25" xfId="1" applyNumberFormat="1" applyFont="1" applyFill="1" applyBorder="1" applyAlignment="1">
      <alignment horizontal="right" vertical="center"/>
    </xf>
    <xf numFmtId="166" fontId="44" fillId="6" borderId="25" xfId="1" applyNumberFormat="1" applyFont="1" applyFill="1" applyBorder="1" applyAlignment="1">
      <alignment horizontal="right" vertical="center"/>
    </xf>
    <xf numFmtId="166" fontId="6" fillId="7" borderId="25" xfId="1" applyNumberFormat="1" applyFont="1" applyFill="1" applyBorder="1" applyAlignment="1">
      <alignment horizontal="right" vertical="center"/>
    </xf>
    <xf numFmtId="166" fontId="44" fillId="8" borderId="7" xfId="1" applyNumberFormat="1" applyFont="1" applyFill="1" applyBorder="1" applyAlignment="1">
      <alignment horizontal="right" vertical="center"/>
    </xf>
    <xf numFmtId="166" fontId="44" fillId="7" borderId="7" xfId="1" applyNumberFormat="1" applyFont="1" applyFill="1" applyBorder="1" applyAlignment="1">
      <alignment horizontal="right" vertical="center"/>
    </xf>
    <xf numFmtId="166" fontId="44" fillId="0" borderId="7" xfId="1" applyNumberFormat="1" applyFont="1" applyFill="1" applyBorder="1" applyAlignment="1">
      <alignment horizontal="right" vertical="center"/>
    </xf>
    <xf numFmtId="166" fontId="44" fillId="7" borderId="28" xfId="1" applyNumberFormat="1" applyFont="1" applyFill="1" applyBorder="1" applyAlignment="1">
      <alignment horizontal="right" vertical="center"/>
    </xf>
    <xf numFmtId="166" fontId="44" fillId="9" borderId="7" xfId="1" applyNumberFormat="1" applyFont="1" applyFill="1" applyBorder="1" applyAlignment="1">
      <alignment horizontal="right" vertical="center"/>
    </xf>
    <xf numFmtId="166" fontId="6" fillId="0" borderId="7" xfId="1" applyNumberFormat="1" applyFont="1" applyBorder="1" applyAlignment="1">
      <alignment horizontal="right" vertical="center"/>
    </xf>
    <xf numFmtId="166" fontId="44" fillId="9" borderId="28" xfId="1" applyNumberFormat="1" applyFont="1" applyFill="1" applyBorder="1" applyAlignment="1">
      <alignment horizontal="right" vertical="center"/>
    </xf>
    <xf numFmtId="166" fontId="6" fillId="0" borderId="28" xfId="1" applyNumberFormat="1" applyFont="1" applyBorder="1" applyAlignment="1">
      <alignment horizontal="right" vertical="center"/>
    </xf>
    <xf numFmtId="166" fontId="6" fillId="7" borderId="13" xfId="1" applyNumberFormat="1" applyFont="1" applyFill="1" applyBorder="1" applyAlignment="1">
      <alignment horizontal="right" vertical="center"/>
    </xf>
    <xf numFmtId="166" fontId="6" fillId="15" borderId="4" xfId="1" applyNumberFormat="1" applyFont="1" applyFill="1" applyBorder="1" applyAlignment="1">
      <alignment horizontal="right" vertical="center"/>
    </xf>
    <xf numFmtId="166" fontId="41" fillId="0" borderId="7" xfId="0" applyNumberFormat="1" applyFont="1" applyBorder="1" applyAlignment="1">
      <alignment horizontal="right" vertical="center"/>
    </xf>
    <xf numFmtId="166" fontId="35" fillId="15" borderId="7" xfId="0" applyNumberFormat="1" applyFont="1" applyFill="1" applyBorder="1" applyAlignment="1">
      <alignment horizontal="right" vertical="center"/>
    </xf>
    <xf numFmtId="10" fontId="41" fillId="0" borderId="7" xfId="4" applyNumberFormat="1" applyFont="1" applyBorder="1" applyAlignment="1">
      <alignment horizontal="center" vertical="center"/>
    </xf>
    <xf numFmtId="9" fontId="35" fillId="15" borderId="7" xfId="4" applyFont="1" applyFill="1" applyBorder="1" applyAlignment="1">
      <alignment horizontal="center" vertical="center"/>
    </xf>
    <xf numFmtId="166" fontId="6" fillId="0" borderId="14" xfId="1" applyNumberFormat="1" applyFont="1" applyFill="1" applyBorder="1" applyAlignment="1">
      <alignment horizontal="right" vertical="center" wrapText="1"/>
    </xf>
    <xf numFmtId="0" fontId="44" fillId="9" borderId="18" xfId="2" applyFont="1" applyFill="1" applyBorder="1" applyAlignment="1">
      <alignment horizontal="left" vertical="center" wrapText="1"/>
    </xf>
    <xf numFmtId="166" fontId="44" fillId="9" borderId="25" xfId="1" applyNumberFormat="1" applyFont="1" applyFill="1" applyBorder="1" applyAlignment="1">
      <alignment horizontal="right" vertical="center" wrapText="1"/>
    </xf>
    <xf numFmtId="166" fontId="6" fillId="0" borderId="25" xfId="1" applyNumberFormat="1" applyFont="1" applyFill="1" applyBorder="1" applyAlignment="1">
      <alignment horizontal="right" vertical="center" wrapText="1"/>
    </xf>
    <xf numFmtId="0" fontId="8" fillId="0" borderId="25" xfId="0" applyFont="1" applyBorder="1" applyAlignment="1">
      <alignment horizontal="center" vertical="center"/>
    </xf>
    <xf numFmtId="9" fontId="25" fillId="11" borderId="13" xfId="0" applyNumberFormat="1" applyFont="1" applyFill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 textRotation="90" wrapText="1"/>
    </xf>
    <xf numFmtId="0" fontId="8" fillId="0" borderId="18" xfId="0" applyFont="1" applyBorder="1" applyAlignment="1">
      <alignment horizontal="center" vertical="center" textRotation="90" wrapText="1"/>
    </xf>
    <xf numFmtId="0" fontId="8" fillId="0" borderId="39" xfId="0" applyFont="1" applyBorder="1" applyAlignment="1">
      <alignment horizontal="center" vertical="center" textRotation="90" wrapText="1"/>
    </xf>
    <xf numFmtId="0" fontId="44" fillId="10" borderId="40" xfId="0" applyFont="1" applyFill="1" applyBorder="1" applyAlignment="1">
      <alignment horizontal="left" vertical="center"/>
    </xf>
    <xf numFmtId="0" fontId="8" fillId="7" borderId="26" xfId="0" applyFont="1" applyFill="1" applyBorder="1" applyAlignment="1">
      <alignment horizontal="center" vertical="center" textRotation="90" wrapText="1"/>
    </xf>
    <xf numFmtId="0" fontId="8" fillId="7" borderId="36" xfId="0" applyFont="1" applyFill="1" applyBorder="1" applyAlignment="1">
      <alignment horizontal="center" vertical="center" textRotation="90" wrapText="1"/>
    </xf>
    <xf numFmtId="0" fontId="8" fillId="7" borderId="0" xfId="0" applyFont="1" applyFill="1" applyBorder="1" applyAlignment="1">
      <alignment vertical="center" textRotation="90" wrapText="1"/>
    </xf>
    <xf numFmtId="0" fontId="8" fillId="0" borderId="0" xfId="0" applyFont="1" applyBorder="1" applyAlignment="1">
      <alignment vertical="center" textRotation="90" wrapText="1"/>
    </xf>
    <xf numFmtId="0" fontId="8" fillId="0" borderId="18" xfId="0" applyFont="1" applyBorder="1" applyAlignment="1">
      <alignment horizontal="center" vertical="center"/>
    </xf>
    <xf numFmtId="9" fontId="25" fillId="11" borderId="7" xfId="0" applyNumberFormat="1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 textRotation="90" wrapText="1"/>
    </xf>
    <xf numFmtId="0" fontId="8" fillId="7" borderId="18" xfId="0" applyFont="1" applyFill="1" applyBorder="1" applyAlignment="1">
      <alignment horizontal="center" vertical="center"/>
    </xf>
    <xf numFmtId="0" fontId="6" fillId="0" borderId="25" xfId="0" applyFont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8" fillId="7" borderId="49" xfId="0" applyFont="1" applyFill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/>
    </xf>
    <xf numFmtId="0" fontId="53" fillId="11" borderId="39" xfId="0" applyFont="1" applyFill="1" applyBorder="1" applyAlignment="1">
      <alignment horizontal="center" vertical="center" wrapText="1"/>
    </xf>
    <xf numFmtId="0" fontId="44" fillId="9" borderId="13" xfId="2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textRotation="90" wrapText="1"/>
    </xf>
    <xf numFmtId="44" fontId="6" fillId="6" borderId="7" xfId="1" applyFont="1" applyFill="1" applyBorder="1" applyAlignment="1">
      <alignment horizontal="left" vertical="center" wrapText="1"/>
    </xf>
    <xf numFmtId="0" fontId="43" fillId="7" borderId="3" xfId="0" applyFont="1" applyFill="1" applyBorder="1" applyAlignment="1">
      <alignment horizontal="left" vertical="center" wrapText="1"/>
    </xf>
    <xf numFmtId="44" fontId="6" fillId="7" borderId="3" xfId="1" applyFont="1" applyFill="1" applyBorder="1" applyAlignment="1">
      <alignment horizontal="left" vertical="center"/>
    </xf>
    <xf numFmtId="164" fontId="26" fillId="0" borderId="3" xfId="2" applyNumberFormat="1" applyFont="1" applyFill="1" applyBorder="1" applyAlignment="1">
      <alignment horizontal="left" vertical="center"/>
    </xf>
    <xf numFmtId="164" fontId="26" fillId="11" borderId="3" xfId="2" applyNumberFormat="1" applyFont="1" applyFill="1" applyBorder="1" applyAlignment="1">
      <alignment horizontal="left" vertical="center"/>
    </xf>
    <xf numFmtId="166" fontId="6" fillId="7" borderId="7" xfId="1" applyNumberFormat="1" applyFont="1" applyFill="1" applyBorder="1" applyAlignment="1">
      <alignment horizontal="right" vertical="center" wrapText="1"/>
    </xf>
    <xf numFmtId="166" fontId="6" fillId="7" borderId="3" xfId="1" applyNumberFormat="1" applyFont="1" applyFill="1" applyBorder="1" applyAlignment="1">
      <alignment horizontal="right" vertical="center"/>
    </xf>
    <xf numFmtId="164" fontId="10" fillId="0" borderId="3" xfId="2" applyNumberFormat="1" applyFont="1" applyFill="1" applyBorder="1" applyAlignment="1">
      <alignment horizontal="left" vertical="center"/>
    </xf>
    <xf numFmtId="164" fontId="10" fillId="11" borderId="3" xfId="2" applyNumberFormat="1" applyFont="1" applyFill="1" applyBorder="1" applyAlignment="1">
      <alignment horizontal="left" vertical="center"/>
    </xf>
    <xf numFmtId="0" fontId="44" fillId="7" borderId="4" xfId="0" applyFont="1" applyFill="1" applyBorder="1" applyAlignment="1">
      <alignment horizontal="left" vertical="center"/>
    </xf>
    <xf numFmtId="0" fontId="6" fillId="7" borderId="3" xfId="2" applyFont="1" applyFill="1" applyBorder="1" applyAlignment="1">
      <alignment horizontal="left" vertical="center" wrapText="1"/>
    </xf>
    <xf numFmtId="44" fontId="6" fillId="6" borderId="28" xfId="1" applyFont="1" applyFill="1" applyBorder="1" applyAlignment="1">
      <alignment horizontal="left" vertical="center" wrapText="1"/>
    </xf>
    <xf numFmtId="9" fontId="25" fillId="11" borderId="28" xfId="0" applyNumberFormat="1" applyFont="1" applyFill="1" applyBorder="1" applyAlignment="1">
      <alignment horizontal="center" vertical="center"/>
    </xf>
    <xf numFmtId="0" fontId="42" fillId="7" borderId="4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44" fontId="6" fillId="7" borderId="25" xfId="0" applyNumberFormat="1" applyFont="1" applyFill="1" applyBorder="1" applyAlignment="1">
      <alignment horizontal="left" vertical="center"/>
    </xf>
    <xf numFmtId="9" fontId="25" fillId="11" borderId="26" xfId="0" applyNumberFormat="1" applyFont="1" applyFill="1" applyBorder="1" applyAlignment="1">
      <alignment horizontal="center" vertical="center"/>
    </xf>
    <xf numFmtId="0" fontId="8" fillId="11" borderId="36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6" fillId="7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15" borderId="17" xfId="0" applyFont="1" applyFill="1" applyBorder="1" applyAlignment="1">
      <alignment vertical="center"/>
    </xf>
    <xf numFmtId="0" fontId="8" fillId="15" borderId="10" xfId="0" applyFont="1" applyFill="1" applyBorder="1" applyAlignment="1">
      <alignment vertical="center" textRotation="90" wrapText="1"/>
    </xf>
    <xf numFmtId="0" fontId="8" fillId="15" borderId="10" xfId="0" applyFont="1" applyFill="1" applyBorder="1" applyAlignment="1">
      <alignment vertical="center"/>
    </xf>
    <xf numFmtId="0" fontId="8" fillId="15" borderId="11" xfId="0" applyFont="1" applyFill="1" applyBorder="1" applyAlignment="1">
      <alignment vertical="center"/>
    </xf>
    <xf numFmtId="0" fontId="42" fillId="0" borderId="7" xfId="0" applyFont="1" applyBorder="1" applyAlignment="1">
      <alignment horizontal="justify" vertical="center" wrapText="1"/>
    </xf>
    <xf numFmtId="0" fontId="6" fillId="0" borderId="28" xfId="0" applyFont="1" applyBorder="1"/>
    <xf numFmtId="0" fontId="6" fillId="15" borderId="10" xfId="0" applyFont="1" applyFill="1" applyBorder="1" applyAlignment="1"/>
    <xf numFmtId="0" fontId="6" fillId="0" borderId="7" xfId="0" applyFont="1" applyBorder="1" applyAlignment="1">
      <alignment vertical="center" wrapText="1"/>
    </xf>
    <xf numFmtId="0" fontId="42" fillId="15" borderId="10" xfId="0" applyFont="1" applyFill="1" applyBorder="1" applyAlignment="1">
      <alignment horizontal="center" vertical="center" wrapText="1"/>
    </xf>
    <xf numFmtId="166" fontId="6" fillId="5" borderId="25" xfId="1" applyNumberFormat="1" applyFont="1" applyFill="1" applyBorder="1" applyAlignment="1">
      <alignment horizontal="right" vertical="center"/>
    </xf>
    <xf numFmtId="166" fontId="6" fillId="6" borderId="25" xfId="1" applyNumberFormat="1" applyFont="1" applyFill="1" applyBorder="1" applyAlignment="1">
      <alignment horizontal="right" vertical="center"/>
    </xf>
    <xf numFmtId="166" fontId="6" fillId="5" borderId="7" xfId="1" applyNumberFormat="1" applyFont="1" applyFill="1" applyBorder="1" applyAlignment="1">
      <alignment horizontal="right" vertical="center"/>
    </xf>
    <xf numFmtId="166" fontId="6" fillId="6" borderId="7" xfId="1" applyNumberFormat="1" applyFont="1" applyFill="1" applyBorder="1" applyAlignment="1">
      <alignment horizontal="right" vertical="center"/>
    </xf>
    <xf numFmtId="166" fontId="6" fillId="0" borderId="7" xfId="1" applyNumberFormat="1" applyFont="1" applyFill="1" applyBorder="1" applyAlignment="1">
      <alignment horizontal="right" vertical="center" wrapText="1"/>
    </xf>
    <xf numFmtId="166" fontId="6" fillId="0" borderId="7" xfId="1" applyNumberFormat="1" applyFont="1" applyFill="1" applyBorder="1" applyAlignment="1">
      <alignment horizontal="right" vertical="center"/>
    </xf>
    <xf numFmtId="166" fontId="6" fillId="5" borderId="3" xfId="1" applyNumberFormat="1" applyFont="1" applyFill="1" applyBorder="1" applyAlignment="1">
      <alignment horizontal="right" vertical="center"/>
    </xf>
    <xf numFmtId="166" fontId="6" fillId="6" borderId="3" xfId="1" applyNumberFormat="1" applyFont="1" applyFill="1" applyBorder="1" applyAlignment="1">
      <alignment horizontal="right" vertical="center"/>
    </xf>
    <xf numFmtId="166" fontId="6" fillId="0" borderId="3" xfId="1" applyNumberFormat="1" applyFont="1" applyFill="1" applyBorder="1" applyAlignment="1">
      <alignment horizontal="right" vertical="center" wrapText="1"/>
    </xf>
    <xf numFmtId="166" fontId="6" fillId="0" borderId="3" xfId="1" applyNumberFormat="1" applyFont="1" applyFill="1" applyBorder="1" applyAlignment="1">
      <alignment horizontal="right" vertical="center"/>
    </xf>
    <xf numFmtId="166" fontId="44" fillId="7" borderId="25" xfId="0" applyNumberFormat="1" applyFont="1" applyFill="1" applyBorder="1" applyAlignment="1">
      <alignment horizontal="right" vertical="center"/>
    </xf>
    <xf numFmtId="166" fontId="44" fillId="8" borderId="25" xfId="0" applyNumberFormat="1" applyFont="1" applyFill="1" applyBorder="1" applyAlignment="1">
      <alignment horizontal="right" vertical="center"/>
    </xf>
    <xf numFmtId="166" fontId="44" fillId="6" borderId="25" xfId="0" applyNumberFormat="1" applyFont="1" applyFill="1" applyBorder="1" applyAlignment="1">
      <alignment horizontal="right" vertical="center"/>
    </xf>
    <xf numFmtId="166" fontId="6" fillId="0" borderId="25" xfId="1" applyNumberFormat="1" applyFont="1" applyFill="1" applyBorder="1" applyAlignment="1">
      <alignment horizontal="right" vertical="center"/>
    </xf>
    <xf numFmtId="166" fontId="44" fillId="8" borderId="7" xfId="0" applyNumberFormat="1" applyFont="1" applyFill="1" applyBorder="1" applyAlignment="1">
      <alignment horizontal="right" vertical="center"/>
    </xf>
    <xf numFmtId="166" fontId="44" fillId="6" borderId="7" xfId="0" applyNumberFormat="1" applyFont="1" applyFill="1" applyBorder="1" applyAlignment="1">
      <alignment horizontal="right" vertical="center"/>
    </xf>
    <xf numFmtId="166" fontId="44" fillId="7" borderId="7" xfId="0" applyNumberFormat="1" applyFont="1" applyFill="1" applyBorder="1" applyAlignment="1">
      <alignment horizontal="right" vertical="center"/>
    </xf>
    <xf numFmtId="166" fontId="44" fillId="8" borderId="3" xfId="0" applyNumberFormat="1" applyFont="1" applyFill="1" applyBorder="1" applyAlignment="1">
      <alignment horizontal="right" vertical="center"/>
    </xf>
    <xf numFmtId="166" fontId="44" fillId="7" borderId="3" xfId="1" applyNumberFormat="1" applyFont="1" applyFill="1" applyBorder="1" applyAlignment="1">
      <alignment horizontal="right" vertical="center"/>
    </xf>
    <xf numFmtId="166" fontId="44" fillId="6" borderId="3" xfId="0" applyNumberFormat="1" applyFont="1" applyFill="1" applyBorder="1" applyAlignment="1">
      <alignment horizontal="right" vertical="center"/>
    </xf>
    <xf numFmtId="166" fontId="44" fillId="7" borderId="25" xfId="1" applyNumberFormat="1" applyFont="1" applyFill="1" applyBorder="1" applyAlignment="1">
      <alignment horizontal="right" vertical="center"/>
    </xf>
    <xf numFmtId="166" fontId="6" fillId="0" borderId="25" xfId="0" applyNumberFormat="1" applyFont="1" applyBorder="1" applyAlignment="1">
      <alignment horizontal="right" vertical="center"/>
    </xf>
    <xf numFmtId="166" fontId="44" fillId="9" borderId="7" xfId="1" applyNumberFormat="1" applyFont="1" applyFill="1" applyBorder="1" applyAlignment="1">
      <alignment horizontal="right" vertical="center" wrapText="1"/>
    </xf>
    <xf numFmtId="166" fontId="6" fillId="0" borderId="28" xfId="0" applyNumberFormat="1" applyFont="1" applyBorder="1" applyAlignment="1">
      <alignment horizontal="right" vertical="center"/>
    </xf>
    <xf numFmtId="166" fontId="6" fillId="6" borderId="28" xfId="1" applyNumberFormat="1" applyFont="1" applyFill="1" applyBorder="1" applyAlignment="1">
      <alignment horizontal="right" vertical="center"/>
    </xf>
    <xf numFmtId="166" fontId="44" fillId="6" borderId="28" xfId="0" applyNumberFormat="1" applyFont="1" applyFill="1" applyBorder="1" applyAlignment="1">
      <alignment horizontal="right" vertical="center"/>
    </xf>
    <xf numFmtId="166" fontId="6" fillId="0" borderId="28" xfId="1" applyNumberFormat="1" applyFont="1" applyFill="1" applyBorder="1" applyAlignment="1">
      <alignment horizontal="right" vertical="center" wrapText="1"/>
    </xf>
    <xf numFmtId="166" fontId="44" fillId="9" borderId="25" xfId="1" applyNumberFormat="1" applyFont="1" applyFill="1" applyBorder="1" applyAlignment="1">
      <alignment horizontal="right" vertical="center"/>
    </xf>
    <xf numFmtId="166" fontId="6" fillId="0" borderId="18" xfId="1" applyNumberFormat="1" applyFont="1" applyBorder="1" applyAlignment="1">
      <alignment horizontal="right" vertical="center"/>
    </xf>
    <xf numFmtId="166" fontId="6" fillId="0" borderId="58" xfId="0" applyNumberFormat="1" applyFont="1" applyBorder="1" applyAlignment="1">
      <alignment horizontal="right" vertical="center"/>
    </xf>
    <xf numFmtId="166" fontId="6" fillId="6" borderId="18" xfId="1" applyNumberFormat="1" applyFont="1" applyFill="1" applyBorder="1" applyAlignment="1">
      <alignment horizontal="right" vertical="center"/>
    </xf>
    <xf numFmtId="166" fontId="44" fillId="6" borderId="18" xfId="0" applyNumberFormat="1" applyFont="1" applyFill="1" applyBorder="1" applyAlignment="1">
      <alignment horizontal="right" vertical="center"/>
    </xf>
    <xf numFmtId="166" fontId="6" fillId="0" borderId="18" xfId="0" applyNumberFormat="1" applyFont="1" applyBorder="1" applyAlignment="1">
      <alignment horizontal="right" vertical="center"/>
    </xf>
    <xf numFmtId="166" fontId="6" fillId="0" borderId="18" xfId="1" applyNumberFormat="1" applyFont="1" applyFill="1" applyBorder="1" applyAlignment="1">
      <alignment horizontal="right" vertical="center" wrapText="1"/>
    </xf>
    <xf numFmtId="166" fontId="6" fillId="7" borderId="25" xfId="0" applyNumberFormat="1" applyFont="1" applyFill="1" applyBorder="1" applyAlignment="1">
      <alignment horizontal="right" vertical="center"/>
    </xf>
    <xf numFmtId="166" fontId="6" fillId="6" borderId="14" xfId="1" applyNumberFormat="1" applyFont="1" applyFill="1" applyBorder="1" applyAlignment="1">
      <alignment horizontal="right" vertical="center"/>
    </xf>
    <xf numFmtId="166" fontId="44" fillId="6" borderId="14" xfId="0" applyNumberFormat="1" applyFont="1" applyFill="1" applyBorder="1" applyAlignment="1">
      <alignment horizontal="right" vertical="center"/>
    </xf>
    <xf numFmtId="166" fontId="6" fillId="0" borderId="14" xfId="0" applyNumberFormat="1" applyFont="1" applyBorder="1" applyAlignment="1">
      <alignment horizontal="right" vertical="center"/>
    </xf>
    <xf numFmtId="166" fontId="6" fillId="7" borderId="7" xfId="0" applyNumberFormat="1" applyFont="1" applyFill="1" applyBorder="1" applyAlignment="1">
      <alignment horizontal="right" vertical="center"/>
    </xf>
    <xf numFmtId="166" fontId="6" fillId="0" borderId="4" xfId="0" applyNumberFormat="1" applyFont="1" applyBorder="1" applyAlignment="1">
      <alignment horizontal="right" vertical="center"/>
    </xf>
    <xf numFmtId="166" fontId="42" fillId="0" borderId="4" xfId="0" applyNumberFormat="1" applyFont="1" applyFill="1" applyBorder="1" applyAlignment="1">
      <alignment horizontal="right" vertical="center"/>
    </xf>
    <xf numFmtId="166" fontId="42" fillId="0" borderId="4" xfId="1" applyNumberFormat="1" applyFont="1" applyFill="1" applyBorder="1" applyAlignment="1">
      <alignment horizontal="right" vertical="center"/>
    </xf>
    <xf numFmtId="166" fontId="44" fillId="6" borderId="4" xfId="0" applyNumberFormat="1" applyFont="1" applyFill="1" applyBorder="1" applyAlignment="1">
      <alignment horizontal="right" vertical="center"/>
    </xf>
    <xf numFmtId="166" fontId="6" fillId="0" borderId="4" xfId="1" applyNumberFormat="1" applyFont="1" applyFill="1" applyBorder="1" applyAlignment="1">
      <alignment horizontal="right" vertical="center" wrapText="1"/>
    </xf>
    <xf numFmtId="166" fontId="6" fillId="0" borderId="3" xfId="0" applyNumberFormat="1" applyFont="1" applyBorder="1" applyAlignment="1">
      <alignment horizontal="right" vertical="center"/>
    </xf>
    <xf numFmtId="166" fontId="6" fillId="15" borderId="10" xfId="0" applyNumberFormat="1" applyFont="1" applyFill="1" applyBorder="1" applyAlignment="1">
      <alignment horizontal="right" vertical="center"/>
    </xf>
    <xf numFmtId="166" fontId="43" fillId="7" borderId="7" xfId="1" applyNumberFormat="1" applyFont="1" applyFill="1" applyBorder="1" applyAlignment="1">
      <alignment horizontal="right" vertical="center"/>
    </xf>
    <xf numFmtId="166" fontId="6" fillId="8" borderId="7" xfId="1" applyNumberFormat="1" applyFont="1" applyFill="1" applyBorder="1" applyAlignment="1">
      <alignment horizontal="right" vertical="center"/>
    </xf>
    <xf numFmtId="166" fontId="44" fillId="6" borderId="7" xfId="1" applyNumberFormat="1" applyFont="1" applyFill="1" applyBorder="1" applyAlignment="1">
      <alignment horizontal="right" vertical="center"/>
    </xf>
    <xf numFmtId="166" fontId="6" fillId="0" borderId="7" xfId="0" applyNumberFormat="1" applyFont="1" applyBorder="1" applyAlignment="1">
      <alignment horizontal="right"/>
    </xf>
    <xf numFmtId="0" fontId="44" fillId="6" borderId="7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7" borderId="7" xfId="2" applyFont="1" applyFill="1" applyBorder="1" applyAlignment="1">
      <alignment horizontal="center" vertical="center" wrapText="1"/>
    </xf>
    <xf numFmtId="0" fontId="44" fillId="9" borderId="7" xfId="2" applyFont="1" applyFill="1" applyBorder="1" applyAlignment="1">
      <alignment vertical="center" wrapText="1"/>
    </xf>
    <xf numFmtId="166" fontId="44" fillId="8" borderId="4" xfId="1" applyNumberFormat="1" applyFont="1" applyFill="1" applyBorder="1" applyAlignment="1">
      <alignment horizontal="right" vertical="center"/>
    </xf>
    <xf numFmtId="166" fontId="44" fillId="6" borderId="4" xfId="1" applyNumberFormat="1" applyFont="1" applyFill="1" applyBorder="1" applyAlignment="1">
      <alignment horizontal="right" vertical="center"/>
    </xf>
    <xf numFmtId="164" fontId="44" fillId="0" borderId="28" xfId="2" applyNumberFormat="1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 textRotation="90" wrapText="1"/>
    </xf>
    <xf numFmtId="0" fontId="44" fillId="6" borderId="25" xfId="0" applyFont="1" applyFill="1" applyBorder="1" applyAlignment="1">
      <alignment horizontal="left" vertical="center"/>
    </xf>
    <xf numFmtId="43" fontId="44" fillId="5" borderId="28" xfId="3" applyFont="1" applyFill="1" applyBorder="1" applyAlignment="1">
      <alignment horizontal="left" vertical="center" wrapText="1"/>
    </xf>
    <xf numFmtId="0" fontId="44" fillId="6" borderId="28" xfId="0" applyFont="1" applyFill="1" applyBorder="1" applyAlignment="1">
      <alignment horizontal="left" vertical="center"/>
    </xf>
    <xf numFmtId="166" fontId="44" fillId="9" borderId="13" xfId="1" applyNumberFormat="1" applyFont="1" applyFill="1" applyBorder="1" applyAlignment="1">
      <alignment horizontal="right" vertical="center" wrapText="1"/>
    </xf>
    <xf numFmtId="166" fontId="6" fillId="0" borderId="13" xfId="1" applyNumberFormat="1" applyFont="1" applyFill="1" applyBorder="1" applyAlignment="1">
      <alignment horizontal="right" vertical="center" wrapText="1"/>
    </xf>
    <xf numFmtId="0" fontId="6" fillId="11" borderId="13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 textRotation="90" wrapText="1"/>
    </xf>
    <xf numFmtId="0" fontId="44" fillId="9" borderId="25" xfId="2" applyFont="1" applyFill="1" applyBorder="1" applyAlignment="1">
      <alignment vertical="center" wrapText="1"/>
    </xf>
    <xf numFmtId="0" fontId="6" fillId="11" borderId="25" xfId="0" applyFont="1" applyFill="1" applyBorder="1" applyAlignment="1">
      <alignment horizontal="center" vertical="center"/>
    </xf>
    <xf numFmtId="0" fontId="6" fillId="7" borderId="26" xfId="0" applyFont="1" applyFill="1" applyBorder="1" applyAlignment="1">
      <alignment horizontal="center" vertical="center" textRotation="90" wrapText="1"/>
    </xf>
    <xf numFmtId="0" fontId="44" fillId="9" borderId="28" xfId="2" applyFont="1" applyFill="1" applyBorder="1" applyAlignment="1">
      <alignment vertical="center" wrapText="1"/>
    </xf>
    <xf numFmtId="0" fontId="44" fillId="9" borderId="28" xfId="2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textRotation="90" wrapText="1"/>
    </xf>
    <xf numFmtId="0" fontId="6" fillId="7" borderId="62" xfId="0" applyFont="1" applyFill="1" applyBorder="1" applyAlignment="1">
      <alignment horizontal="center" vertical="center" textRotation="90" wrapText="1"/>
    </xf>
    <xf numFmtId="166" fontId="44" fillId="9" borderId="10" xfId="1" applyNumberFormat="1" applyFont="1" applyFill="1" applyBorder="1" applyAlignment="1">
      <alignment horizontal="right" vertical="center"/>
    </xf>
    <xf numFmtId="166" fontId="6" fillId="0" borderId="10" xfId="1" applyNumberFormat="1" applyFont="1" applyBorder="1" applyAlignment="1">
      <alignment horizontal="right" vertical="center"/>
    </xf>
    <xf numFmtId="166" fontId="6" fillId="7" borderId="10" xfId="1" applyNumberFormat="1" applyFont="1" applyFill="1" applyBorder="1" applyAlignment="1">
      <alignment horizontal="right" vertical="center"/>
    </xf>
    <xf numFmtId="0" fontId="6" fillId="0" borderId="10" xfId="0" applyFont="1" applyBorder="1" applyAlignment="1">
      <alignment vertical="center"/>
    </xf>
    <xf numFmtId="0" fontId="6" fillId="0" borderId="25" xfId="0" applyFont="1" applyBorder="1" applyAlignment="1">
      <alignment horizontal="left" vertical="center"/>
    </xf>
    <xf numFmtId="0" fontId="6" fillId="0" borderId="28" xfId="0" applyFont="1" applyBorder="1" applyAlignment="1">
      <alignment vertical="center" wrapText="1"/>
    </xf>
    <xf numFmtId="0" fontId="6" fillId="11" borderId="28" xfId="0" applyFont="1" applyFill="1" applyBorder="1" applyAlignment="1">
      <alignment vertical="center"/>
    </xf>
    <xf numFmtId="166" fontId="6" fillId="15" borderId="10" xfId="1" applyNumberFormat="1" applyFont="1" applyFill="1" applyBorder="1" applyAlignment="1">
      <alignment horizontal="right" vertical="center"/>
    </xf>
    <xf numFmtId="0" fontId="8" fillId="15" borderId="10" xfId="0" applyFont="1" applyFill="1" applyBorder="1"/>
    <xf numFmtId="0" fontId="8" fillId="15" borderId="11" xfId="0" applyFont="1" applyFill="1" applyBorder="1"/>
    <xf numFmtId="0" fontId="29" fillId="17" borderId="43" xfId="0" applyFont="1" applyFill="1" applyBorder="1" applyAlignment="1">
      <alignment horizontal="center" vertical="center" textRotation="90" wrapText="1"/>
    </xf>
    <xf numFmtId="0" fontId="29" fillId="17" borderId="17" xfId="0" applyFont="1" applyFill="1" applyBorder="1" applyAlignment="1">
      <alignment horizontal="center" vertical="center" textRotation="90" wrapText="1"/>
    </xf>
    <xf numFmtId="0" fontId="29" fillId="17" borderId="27" xfId="0" applyFont="1" applyFill="1" applyBorder="1" applyAlignment="1">
      <alignment vertical="center" textRotation="90"/>
    </xf>
    <xf numFmtId="0" fontId="19" fillId="17" borderId="44" xfId="0" applyFont="1" applyFill="1" applyBorder="1" applyAlignment="1">
      <alignment horizontal="center" vertical="center" textRotation="90" wrapText="1"/>
    </xf>
    <xf numFmtId="44" fontId="6" fillId="7" borderId="7" xfId="0" applyNumberFormat="1" applyFont="1" applyFill="1" applyBorder="1" applyAlignment="1">
      <alignment horizontal="left" vertical="center" readingOrder="1"/>
    </xf>
    <xf numFmtId="0" fontId="6" fillId="0" borderId="28" xfId="0" applyFont="1" applyBorder="1" applyAlignment="1">
      <alignment vertical="center" wrapText="1" readingOrder="1"/>
    </xf>
    <xf numFmtId="0" fontId="14" fillId="15" borderId="10" xfId="0" applyFont="1" applyFill="1" applyBorder="1" applyAlignment="1">
      <alignment vertical="center" textRotation="90" wrapText="1"/>
    </xf>
    <xf numFmtId="0" fontId="6" fillId="15" borderId="10" xfId="0" applyFont="1" applyFill="1" applyBorder="1" applyAlignment="1">
      <alignment vertical="center" readingOrder="1"/>
    </xf>
    <xf numFmtId="0" fontId="6" fillId="15" borderId="10" xfId="0" applyFont="1" applyFill="1" applyBorder="1" applyAlignment="1">
      <alignment horizontal="center" vertical="center" readingOrder="1"/>
    </xf>
    <xf numFmtId="44" fontId="6" fillId="15" borderId="10" xfId="1" applyFont="1" applyFill="1" applyBorder="1" applyAlignment="1">
      <alignment horizontal="center" vertical="center" readingOrder="1"/>
    </xf>
    <xf numFmtId="0" fontId="14" fillId="15" borderId="10" xfId="0" applyFont="1" applyFill="1" applyBorder="1" applyAlignment="1">
      <alignment horizontal="center" vertical="center"/>
    </xf>
    <xf numFmtId="0" fontId="28" fillId="17" borderId="17" xfId="0" applyFont="1" applyFill="1" applyBorder="1" applyAlignment="1">
      <alignment horizontal="center" vertical="center" textRotation="90" wrapText="1"/>
    </xf>
    <xf numFmtId="0" fontId="28" fillId="17" borderId="27" xfId="0" applyFont="1" applyFill="1" applyBorder="1" applyAlignment="1">
      <alignment horizontal="center" vertical="center" textRotation="90"/>
    </xf>
    <xf numFmtId="0" fontId="28" fillId="12" borderId="17" xfId="0" applyFont="1" applyFill="1" applyBorder="1" applyAlignment="1">
      <alignment horizontal="center" vertical="center" textRotation="90" wrapText="1"/>
    </xf>
    <xf numFmtId="0" fontId="28" fillId="12" borderId="24" xfId="0" applyFont="1" applyFill="1" applyBorder="1" applyAlignment="1">
      <alignment horizontal="center" vertical="center" textRotation="90" wrapText="1"/>
    </xf>
    <xf numFmtId="0" fontId="50" fillId="9" borderId="10" xfId="2" applyFont="1" applyFill="1" applyBorder="1" applyAlignment="1">
      <alignment horizontal="left" vertical="center" wrapText="1"/>
    </xf>
    <xf numFmtId="0" fontId="46" fillId="15" borderId="10" xfId="0" applyFont="1" applyFill="1" applyBorder="1" applyAlignment="1">
      <alignment vertical="center"/>
    </xf>
    <xf numFmtId="0" fontId="46" fillId="15" borderId="10" xfId="0" applyFont="1" applyFill="1" applyBorder="1" applyAlignment="1">
      <alignment horizontal="center" vertical="center"/>
    </xf>
    <xf numFmtId="0" fontId="50" fillId="8" borderId="7" xfId="0" applyFont="1" applyFill="1" applyBorder="1" applyAlignment="1">
      <alignment horizontal="left" vertical="center" wrapText="1"/>
    </xf>
    <xf numFmtId="0" fontId="46" fillId="7" borderId="7" xfId="0" applyFont="1" applyFill="1" applyBorder="1" applyAlignment="1">
      <alignment horizontal="left" vertical="center" wrapText="1"/>
    </xf>
    <xf numFmtId="44" fontId="46" fillId="7" borderId="7" xfId="0" applyNumberFormat="1" applyFont="1" applyFill="1" applyBorder="1" applyAlignment="1">
      <alignment horizontal="left" vertical="center"/>
    </xf>
    <xf numFmtId="166" fontId="46" fillId="7" borderId="7" xfId="1" applyNumberFormat="1" applyFont="1" applyFill="1" applyBorder="1" applyAlignment="1">
      <alignment horizontal="right" vertical="center"/>
    </xf>
    <xf numFmtId="166" fontId="50" fillId="5" borderId="7" xfId="1" applyNumberFormat="1" applyFont="1" applyFill="1" applyBorder="1" applyAlignment="1">
      <alignment horizontal="right" vertical="center"/>
    </xf>
    <xf numFmtId="166" fontId="46" fillId="6" borderId="7" xfId="1" applyNumberFormat="1" applyFont="1" applyFill="1" applyBorder="1" applyAlignment="1">
      <alignment horizontal="right" vertical="center"/>
    </xf>
    <xf numFmtId="166" fontId="46" fillId="0" borderId="7" xfId="1" applyNumberFormat="1" applyFont="1" applyFill="1" applyBorder="1" applyAlignment="1">
      <alignment horizontal="right" vertical="center" wrapText="1"/>
    </xf>
    <xf numFmtId="166" fontId="46" fillId="0" borderId="7" xfId="1" applyNumberFormat="1" applyFont="1" applyFill="1" applyBorder="1" applyAlignment="1">
      <alignment horizontal="right" vertical="center"/>
    </xf>
    <xf numFmtId="166" fontId="50" fillId="0" borderId="7" xfId="1" applyNumberFormat="1" applyFont="1" applyFill="1" applyBorder="1" applyAlignment="1">
      <alignment horizontal="right" vertical="center"/>
    </xf>
    <xf numFmtId="166" fontId="50" fillId="6" borderId="7" xfId="1" applyNumberFormat="1" applyFont="1" applyFill="1" applyBorder="1" applyAlignment="1">
      <alignment horizontal="right" vertical="center"/>
    </xf>
    <xf numFmtId="166" fontId="50" fillId="8" borderId="7" xfId="1" applyNumberFormat="1" applyFont="1" applyFill="1" applyBorder="1" applyAlignment="1">
      <alignment horizontal="right" vertical="center"/>
    </xf>
    <xf numFmtId="166" fontId="46" fillId="0" borderId="7" xfId="1" applyNumberFormat="1" applyFont="1" applyBorder="1" applyAlignment="1">
      <alignment horizontal="right" vertical="center"/>
    </xf>
    <xf numFmtId="166" fontId="46" fillId="7" borderId="25" xfId="1" applyNumberFormat="1" applyFont="1" applyFill="1" applyBorder="1" applyAlignment="1">
      <alignment horizontal="right" vertical="center"/>
    </xf>
    <xf numFmtId="166" fontId="50" fillId="5" borderId="25" xfId="1" applyNumberFormat="1" applyFont="1" applyFill="1" applyBorder="1" applyAlignment="1">
      <alignment horizontal="right" vertical="center"/>
    </xf>
    <xf numFmtId="166" fontId="46" fillId="6" borderId="25" xfId="1" applyNumberFormat="1" applyFont="1" applyFill="1" applyBorder="1" applyAlignment="1">
      <alignment horizontal="right" vertical="center"/>
    </xf>
    <xf numFmtId="166" fontId="46" fillId="0" borderId="25" xfId="1" applyNumberFormat="1" applyFont="1" applyFill="1" applyBorder="1" applyAlignment="1">
      <alignment horizontal="right" vertical="center" wrapText="1"/>
    </xf>
    <xf numFmtId="166" fontId="46" fillId="7" borderId="28" xfId="1" applyNumberFormat="1" applyFont="1" applyFill="1" applyBorder="1" applyAlignment="1">
      <alignment horizontal="right" vertical="center"/>
    </xf>
    <xf numFmtId="166" fontId="50" fillId="5" borderId="28" xfId="1" applyNumberFormat="1" applyFont="1" applyFill="1" applyBorder="1" applyAlignment="1">
      <alignment horizontal="right" vertical="center"/>
    </xf>
    <xf numFmtId="166" fontId="46" fillId="0" borderId="28" xfId="0" applyNumberFormat="1" applyFont="1" applyBorder="1" applyAlignment="1">
      <alignment horizontal="right" vertical="center"/>
    </xf>
    <xf numFmtId="166" fontId="46" fillId="6" borderId="28" xfId="1" applyNumberFormat="1" applyFont="1" applyFill="1" applyBorder="1" applyAlignment="1">
      <alignment horizontal="right" vertical="center"/>
    </xf>
    <xf numFmtId="166" fontId="46" fillId="0" borderId="28" xfId="1" applyNumberFormat="1" applyFont="1" applyFill="1" applyBorder="1" applyAlignment="1">
      <alignment horizontal="right" vertical="center" wrapText="1"/>
    </xf>
    <xf numFmtId="166" fontId="46" fillId="0" borderId="28" xfId="1" applyNumberFormat="1" applyFont="1" applyFill="1" applyBorder="1" applyAlignment="1">
      <alignment horizontal="right" vertical="center"/>
    </xf>
    <xf numFmtId="43" fontId="50" fillId="5" borderId="25" xfId="3" applyFont="1" applyFill="1" applyBorder="1" applyAlignment="1">
      <alignment horizontal="left" vertical="center" wrapText="1"/>
    </xf>
    <xf numFmtId="0" fontId="50" fillId="8" borderId="25" xfId="0" applyFont="1" applyFill="1" applyBorder="1" applyAlignment="1">
      <alignment horizontal="left" vertical="center" wrapText="1"/>
    </xf>
    <xf numFmtId="166" fontId="50" fillId="7" borderId="25" xfId="1" applyNumberFormat="1" applyFont="1" applyFill="1" applyBorder="1" applyAlignment="1">
      <alignment horizontal="right" vertical="center"/>
    </xf>
    <xf numFmtId="166" fontId="50" fillId="0" borderId="25" xfId="1" applyNumberFormat="1" applyFont="1" applyFill="1" applyBorder="1" applyAlignment="1">
      <alignment horizontal="right" vertical="center"/>
    </xf>
    <xf numFmtId="166" fontId="50" fillId="6" borderId="25" xfId="1" applyNumberFormat="1" applyFont="1" applyFill="1" applyBorder="1" applyAlignment="1">
      <alignment horizontal="right" vertical="center"/>
    </xf>
    <xf numFmtId="0" fontId="48" fillId="6" borderId="25" xfId="0" applyFont="1" applyFill="1" applyBorder="1" applyAlignment="1">
      <alignment horizontal="left" vertical="center"/>
    </xf>
    <xf numFmtId="0" fontId="48" fillId="10" borderId="30" xfId="0" applyFont="1" applyFill="1" applyBorder="1" applyAlignment="1">
      <alignment horizontal="left" vertical="center"/>
    </xf>
    <xf numFmtId="43" fontId="50" fillId="7" borderId="28" xfId="3" applyFont="1" applyFill="1" applyBorder="1" applyAlignment="1">
      <alignment horizontal="left" vertical="center" wrapText="1"/>
    </xf>
    <xf numFmtId="166" fontId="50" fillId="7" borderId="28" xfId="1" applyNumberFormat="1" applyFont="1" applyFill="1" applyBorder="1" applyAlignment="1">
      <alignment horizontal="right" vertical="center"/>
    </xf>
    <xf numFmtId="166" fontId="50" fillId="0" borderId="28" xfId="1" applyNumberFormat="1" applyFont="1" applyFill="1" applyBorder="1" applyAlignment="1">
      <alignment horizontal="right" vertical="center"/>
    </xf>
    <xf numFmtId="0" fontId="48" fillId="10" borderId="28" xfId="0" applyFont="1" applyFill="1" applyBorder="1" applyAlignment="1">
      <alignment horizontal="left" vertical="center"/>
    </xf>
    <xf numFmtId="0" fontId="48" fillId="10" borderId="45" xfId="0" applyFont="1" applyFill="1" applyBorder="1" applyAlignment="1">
      <alignment horizontal="left" vertical="center"/>
    </xf>
    <xf numFmtId="44" fontId="46" fillId="0" borderId="25" xfId="0" applyNumberFormat="1" applyFont="1" applyBorder="1" applyAlignment="1">
      <alignment horizontal="left" vertical="center"/>
    </xf>
    <xf numFmtId="0" fontId="46" fillId="0" borderId="25" xfId="0" applyFont="1" applyFill="1" applyBorder="1" applyAlignment="1">
      <alignment horizontal="left" vertical="center" wrapText="1"/>
    </xf>
    <xf numFmtId="166" fontId="46" fillId="0" borderId="25" xfId="1" applyNumberFormat="1" applyFont="1" applyBorder="1" applyAlignment="1">
      <alignment horizontal="right" vertical="center"/>
    </xf>
    <xf numFmtId="166" fontId="46" fillId="7" borderId="25" xfId="1" applyNumberFormat="1" applyFont="1" applyFill="1" applyBorder="1" applyAlignment="1">
      <alignment horizontal="right" vertical="center" wrapText="1"/>
    </xf>
    <xf numFmtId="166" fontId="46" fillId="7" borderId="25" xfId="0" applyNumberFormat="1" applyFont="1" applyFill="1" applyBorder="1" applyAlignment="1">
      <alignment horizontal="right" vertical="center"/>
    </xf>
    <xf numFmtId="44" fontId="46" fillId="0" borderId="28" xfId="0" applyNumberFormat="1" applyFont="1" applyBorder="1" applyAlignment="1">
      <alignment horizontal="left" vertical="center"/>
    </xf>
    <xf numFmtId="0" fontId="46" fillId="0" borderId="28" xfId="0" applyFont="1" applyFill="1" applyBorder="1" applyAlignment="1">
      <alignment horizontal="left" vertical="center" wrapText="1"/>
    </xf>
    <xf numFmtId="166" fontId="46" fillId="0" borderId="28" xfId="1" applyNumberFormat="1" applyFont="1" applyBorder="1" applyAlignment="1">
      <alignment horizontal="right" vertical="center"/>
    </xf>
    <xf numFmtId="166" fontId="46" fillId="7" borderId="28" xfId="1" applyNumberFormat="1" applyFont="1" applyFill="1" applyBorder="1" applyAlignment="1">
      <alignment horizontal="right" vertical="center" wrapText="1"/>
    </xf>
    <xf numFmtId="166" fontId="46" fillId="7" borderId="28" xfId="0" applyNumberFormat="1" applyFont="1" applyFill="1" applyBorder="1" applyAlignment="1">
      <alignment horizontal="right" vertical="center"/>
    </xf>
    <xf numFmtId="0" fontId="45" fillId="0" borderId="10" xfId="0" applyFont="1" applyBorder="1"/>
    <xf numFmtId="0" fontId="48" fillId="10" borderId="10" xfId="0" applyFont="1" applyFill="1" applyBorder="1" applyAlignment="1">
      <alignment horizontal="left" vertical="center"/>
    </xf>
    <xf numFmtId="0" fontId="45" fillId="0" borderId="11" xfId="0" applyFont="1" applyBorder="1" applyAlignment="1">
      <alignment horizontal="center" vertical="center" textRotation="90" wrapText="1"/>
    </xf>
    <xf numFmtId="0" fontId="46" fillId="0" borderId="10" xfId="0" applyFont="1" applyFill="1" applyBorder="1" applyAlignment="1">
      <alignment horizontal="left" vertical="center" wrapText="1"/>
    </xf>
    <xf numFmtId="166" fontId="46" fillId="0" borderId="10" xfId="1" applyNumberFormat="1" applyFont="1" applyBorder="1" applyAlignment="1">
      <alignment horizontal="right" vertical="center"/>
    </xf>
    <xf numFmtId="0" fontId="46" fillId="0" borderId="28" xfId="0" applyFont="1" applyBorder="1" applyAlignment="1">
      <alignment horizontal="left" vertical="center"/>
    </xf>
    <xf numFmtId="0" fontId="46" fillId="0" borderId="28" xfId="0" applyFont="1" applyBorder="1" applyAlignment="1">
      <alignment vertical="center" wrapText="1"/>
    </xf>
    <xf numFmtId="0" fontId="45" fillId="0" borderId="28" xfId="0" applyFont="1" applyBorder="1"/>
    <xf numFmtId="0" fontId="45" fillId="0" borderId="29" xfId="0" applyFont="1" applyBorder="1"/>
    <xf numFmtId="166" fontId="46" fillId="15" borderId="10" xfId="1" applyNumberFormat="1" applyFont="1" applyFill="1" applyBorder="1" applyAlignment="1">
      <alignment horizontal="right" vertical="center"/>
    </xf>
    <xf numFmtId="0" fontId="47" fillId="12" borderId="27" xfId="0" applyFont="1" applyFill="1" applyBorder="1" applyAlignment="1">
      <alignment horizontal="center" vertical="center" textRotation="90"/>
    </xf>
    <xf numFmtId="0" fontId="6" fillId="15" borderId="4" xfId="0" applyFont="1" applyFill="1" applyBorder="1" applyAlignment="1">
      <alignment horizontal="center" vertical="center"/>
    </xf>
    <xf numFmtId="0" fontId="43" fillId="0" borderId="7" xfId="0" applyFont="1" applyBorder="1" applyAlignment="1">
      <alignment horizontal="justify" vertical="center"/>
    </xf>
    <xf numFmtId="164" fontId="6" fillId="7" borderId="7" xfId="3" applyNumberFormat="1" applyFont="1" applyFill="1" applyBorder="1" applyAlignment="1">
      <alignment horizontal="left" vertical="center" wrapText="1"/>
    </xf>
    <xf numFmtId="166" fontId="42" fillId="7" borderId="7" xfId="1" applyNumberFormat="1" applyFont="1" applyFill="1" applyBorder="1" applyAlignment="1">
      <alignment horizontal="right" vertical="center" wrapText="1"/>
    </xf>
    <xf numFmtId="0" fontId="44" fillId="8" borderId="4" xfId="0" applyFont="1" applyFill="1" applyBorder="1" applyAlignment="1">
      <alignment horizontal="left" vertical="center" wrapText="1"/>
    </xf>
    <xf numFmtId="0" fontId="6" fillId="7" borderId="25" xfId="2" applyFont="1" applyFill="1" applyBorder="1" applyAlignment="1">
      <alignment horizontal="left" vertical="center" wrapText="1"/>
    </xf>
    <xf numFmtId="166" fontId="44" fillId="5" borderId="25" xfId="1" applyNumberFormat="1" applyFont="1" applyFill="1" applyBorder="1" applyAlignment="1">
      <alignment horizontal="right" vertical="center"/>
    </xf>
    <xf numFmtId="0" fontId="44" fillId="5" borderId="28" xfId="2" applyFont="1" applyFill="1" applyBorder="1" applyAlignment="1">
      <alignment horizontal="left" vertical="center" wrapText="1"/>
    </xf>
    <xf numFmtId="166" fontId="6" fillId="5" borderId="28" xfId="1" applyNumberFormat="1" applyFont="1" applyFill="1" applyBorder="1" applyAlignment="1">
      <alignment horizontal="right" vertical="center"/>
    </xf>
    <xf numFmtId="166" fontId="6" fillId="0" borderId="28" xfId="1" applyNumberFormat="1" applyFont="1" applyFill="1" applyBorder="1" applyAlignment="1">
      <alignment horizontal="right" vertical="center"/>
    </xf>
    <xf numFmtId="166" fontId="44" fillId="0" borderId="28" xfId="1" applyNumberFormat="1" applyFont="1" applyFill="1" applyBorder="1" applyAlignment="1">
      <alignment horizontal="right" vertical="center"/>
    </xf>
    <xf numFmtId="166" fontId="6" fillId="0" borderId="25" xfId="1" applyNumberFormat="1" applyFont="1" applyBorder="1" applyAlignment="1">
      <alignment horizontal="right" vertical="center"/>
    </xf>
    <xf numFmtId="166" fontId="6" fillId="7" borderId="28" xfId="1" applyNumberFormat="1" applyFont="1" applyFill="1" applyBorder="1" applyAlignment="1">
      <alignment horizontal="right" vertical="center" wrapText="1"/>
    </xf>
    <xf numFmtId="166" fontId="6" fillId="0" borderId="10" xfId="1" applyNumberFormat="1" applyFont="1" applyFill="1" applyBorder="1" applyAlignment="1">
      <alignment horizontal="right" vertical="center"/>
    </xf>
    <xf numFmtId="0" fontId="14" fillId="0" borderId="10" xfId="0" applyFont="1" applyBorder="1" applyAlignment="1">
      <alignment vertical="center"/>
    </xf>
    <xf numFmtId="0" fontId="39" fillId="11" borderId="10" xfId="0" applyFont="1" applyFill="1" applyBorder="1" applyAlignment="1">
      <alignment horizontal="center" vertical="center" wrapText="1"/>
    </xf>
    <xf numFmtId="0" fontId="28" fillId="12" borderId="27" xfId="0" applyFont="1" applyFill="1" applyBorder="1" applyAlignment="1">
      <alignment horizontal="center" vertical="center" textRotation="90"/>
    </xf>
    <xf numFmtId="0" fontId="6" fillId="0" borderId="7" xfId="0" applyFont="1" applyFill="1" applyBorder="1" applyAlignment="1">
      <alignment horizontal="left" vertical="center" wrapText="1"/>
    </xf>
    <xf numFmtId="166" fontId="42" fillId="7" borderId="25" xfId="1" applyNumberFormat="1" applyFont="1" applyFill="1" applyBorder="1" applyAlignment="1">
      <alignment horizontal="right" vertical="center" wrapText="1"/>
    </xf>
    <xf numFmtId="166" fontId="29" fillId="0" borderId="25" xfId="1" applyNumberFormat="1" applyFont="1" applyFill="1" applyBorder="1" applyAlignment="1">
      <alignment horizontal="right" vertical="center" wrapText="1"/>
    </xf>
    <xf numFmtId="166" fontId="44" fillId="0" borderId="25" xfId="1" applyNumberFormat="1" applyFont="1" applyFill="1" applyBorder="1" applyAlignment="1">
      <alignment horizontal="right" vertical="center"/>
    </xf>
    <xf numFmtId="0" fontId="6" fillId="0" borderId="28" xfId="0" applyFont="1" applyFill="1" applyBorder="1" applyAlignment="1">
      <alignment horizontal="left" vertical="center" wrapText="1"/>
    </xf>
    <xf numFmtId="0" fontId="14" fillId="0" borderId="28" xfId="0" applyFont="1" applyBorder="1" applyAlignment="1">
      <alignment horizontal="center" vertical="center"/>
    </xf>
    <xf numFmtId="9" fontId="39" fillId="11" borderId="28" xfId="0" applyNumberFormat="1" applyFont="1" applyFill="1" applyBorder="1" applyAlignment="1">
      <alignment horizontal="center" vertical="center"/>
    </xf>
    <xf numFmtId="0" fontId="14" fillId="15" borderId="44" xfId="0" applyFont="1" applyFill="1" applyBorder="1"/>
    <xf numFmtId="0" fontId="14" fillId="15" borderId="18" xfId="0" applyFont="1" applyFill="1" applyBorder="1"/>
    <xf numFmtId="166" fontId="6" fillId="15" borderId="4" xfId="0" applyNumberFormat="1" applyFont="1" applyFill="1" applyBorder="1" applyAlignment="1">
      <alignment horizontal="right" vertical="center"/>
    </xf>
    <xf numFmtId="0" fontId="14" fillId="15" borderId="39" xfId="0" applyFont="1" applyFill="1" applyBorder="1" applyAlignment="1">
      <alignment vertical="center" textRotation="90" wrapText="1"/>
    </xf>
    <xf numFmtId="0" fontId="14" fillId="0" borderId="25" xfId="0" applyFont="1" applyBorder="1"/>
    <xf numFmtId="0" fontId="14" fillId="0" borderId="28" xfId="0" applyFont="1" applyBorder="1"/>
    <xf numFmtId="0" fontId="28" fillId="18" borderId="24" xfId="0" applyFont="1" applyFill="1" applyBorder="1" applyAlignment="1">
      <alignment horizontal="center" vertical="center" textRotation="90" wrapText="1"/>
    </xf>
    <xf numFmtId="0" fontId="19" fillId="12" borderId="17" xfId="0" applyFont="1" applyFill="1" applyBorder="1" applyAlignment="1">
      <alignment horizontal="center" vertical="center" textRotation="90" wrapText="1"/>
    </xf>
    <xf numFmtId="0" fontId="14" fillId="7" borderId="62" xfId="0" applyFont="1" applyFill="1" applyBorder="1" applyAlignment="1">
      <alignment horizontal="center" vertical="center" textRotation="90" wrapText="1"/>
    </xf>
    <xf numFmtId="0" fontId="6" fillId="7" borderId="7" xfId="0" applyFont="1" applyFill="1" applyBorder="1" applyAlignment="1">
      <alignment vertical="center" wrapText="1"/>
    </xf>
    <xf numFmtId="166" fontId="44" fillId="7" borderId="7" xfId="1" applyNumberFormat="1" applyFont="1" applyFill="1" applyBorder="1" applyAlignment="1" applyProtection="1">
      <alignment horizontal="right" vertical="center" wrapText="1"/>
    </xf>
    <xf numFmtId="166" fontId="44" fillId="9" borderId="28" xfId="1" applyNumberFormat="1" applyFont="1" applyFill="1" applyBorder="1" applyAlignment="1">
      <alignment horizontal="right" vertical="center" wrapText="1"/>
    </xf>
    <xf numFmtId="0" fontId="44" fillId="10" borderId="18" xfId="0" applyFont="1" applyFill="1" applyBorder="1" applyAlignment="1">
      <alignment horizontal="left" vertical="center"/>
    </xf>
    <xf numFmtId="44" fontId="6" fillId="0" borderId="25" xfId="0" applyNumberFormat="1" applyFont="1" applyBorder="1" applyAlignment="1">
      <alignment horizontal="left" vertical="center" readingOrder="1"/>
    </xf>
    <xf numFmtId="166" fontId="6" fillId="7" borderId="25" xfId="1" applyNumberFormat="1" applyFont="1" applyFill="1" applyBorder="1" applyAlignment="1">
      <alignment horizontal="right" vertical="center" wrapText="1"/>
    </xf>
    <xf numFmtId="44" fontId="6" fillId="0" borderId="28" xfId="1" applyFont="1" applyFill="1" applyBorder="1" applyAlignment="1">
      <alignment horizontal="left" vertical="center" readingOrder="1"/>
    </xf>
    <xf numFmtId="0" fontId="6" fillId="7" borderId="28" xfId="0" applyFont="1" applyFill="1" applyBorder="1" applyAlignment="1">
      <alignment horizontal="center" vertical="center" wrapText="1"/>
    </xf>
    <xf numFmtId="0" fontId="6" fillId="15" borderId="18" xfId="0" applyFont="1" applyFill="1" applyBorder="1"/>
    <xf numFmtId="0" fontId="6" fillId="15" borderId="54" xfId="0" applyFont="1" applyFill="1" applyBorder="1"/>
    <xf numFmtId="0" fontId="6" fillId="15" borderId="39" xfId="0" applyFont="1" applyFill="1" applyBorder="1"/>
    <xf numFmtId="0" fontId="6" fillId="7" borderId="25" xfId="0" applyFont="1" applyFill="1" applyBorder="1" applyAlignment="1">
      <alignment vertical="center" wrapText="1"/>
    </xf>
    <xf numFmtId="0" fontId="44" fillId="10" borderId="26" xfId="0" applyFont="1" applyFill="1" applyBorder="1" applyAlignment="1">
      <alignment horizontal="left" vertical="center"/>
    </xf>
    <xf numFmtId="0" fontId="29" fillId="18" borderId="17" xfId="0" applyFont="1" applyFill="1" applyBorder="1" applyAlignment="1">
      <alignment horizontal="center" vertical="center" textRotation="90" wrapText="1"/>
    </xf>
    <xf numFmtId="0" fontId="29" fillId="18" borderId="27" xfId="0" applyFont="1" applyFill="1" applyBorder="1" applyAlignment="1">
      <alignment horizontal="center" vertical="center" textRotation="90"/>
    </xf>
    <xf numFmtId="166" fontId="44" fillId="6" borderId="4" xfId="1" applyNumberFormat="1" applyFont="1" applyFill="1" applyBorder="1" applyAlignment="1">
      <alignment horizontal="right" vertical="center" wrapText="1"/>
    </xf>
    <xf numFmtId="166" fontId="6" fillId="6" borderId="4" xfId="1" applyNumberFormat="1" applyFont="1" applyFill="1" applyBorder="1" applyAlignment="1">
      <alignment horizontal="right" vertical="center"/>
    </xf>
    <xf numFmtId="0" fontId="44" fillId="10" borderId="5" xfId="0" applyFont="1" applyFill="1" applyBorder="1" applyAlignment="1">
      <alignment horizontal="left" vertical="center"/>
    </xf>
    <xf numFmtId="164" fontId="51" fillId="7" borderId="25" xfId="2" applyNumberFormat="1" applyFont="1" applyFill="1" applyBorder="1" applyAlignment="1">
      <alignment horizontal="left" vertical="center"/>
    </xf>
    <xf numFmtId="164" fontId="51" fillId="11" borderId="25" xfId="2" applyNumberFormat="1" applyFont="1" applyFill="1" applyBorder="1" applyAlignment="1">
      <alignment horizontal="left" vertical="center"/>
    </xf>
    <xf numFmtId="164" fontId="6" fillId="11" borderId="25" xfId="2" applyNumberFormat="1" applyFont="1" applyFill="1" applyBorder="1" applyAlignment="1">
      <alignment horizontal="left" vertical="center"/>
    </xf>
    <xf numFmtId="0" fontId="44" fillId="10" borderId="45" xfId="0" applyFont="1" applyFill="1" applyBorder="1" applyAlignment="1">
      <alignment horizontal="left" vertical="center"/>
    </xf>
    <xf numFmtId="0" fontId="6" fillId="0" borderId="57" xfId="0" applyFont="1" applyBorder="1" applyAlignment="1">
      <alignment horizontal="center" vertical="center"/>
    </xf>
    <xf numFmtId="166" fontId="6" fillId="0" borderId="3" xfId="1" applyNumberFormat="1" applyFont="1" applyBorder="1" applyAlignment="1">
      <alignment horizontal="right" vertical="center"/>
    </xf>
    <xf numFmtId="166" fontId="6" fillId="7" borderId="3" xfId="1" applyNumberFormat="1" applyFont="1" applyFill="1" applyBorder="1" applyAlignment="1">
      <alignment horizontal="right" vertical="center" wrapText="1"/>
    </xf>
    <xf numFmtId="166" fontId="6" fillId="0" borderId="11" xfId="1" applyNumberFormat="1" applyFont="1" applyBorder="1" applyAlignment="1">
      <alignment horizontal="right" vertical="center"/>
    </xf>
    <xf numFmtId="0" fontId="6" fillId="15" borderId="18" xfId="0" applyFont="1" applyFill="1" applyBorder="1" applyAlignment="1">
      <alignment vertical="center" textRotation="90" wrapText="1"/>
    </xf>
    <xf numFmtId="0" fontId="6" fillId="15" borderId="54" xfId="0" applyFont="1" applyFill="1" applyBorder="1" applyAlignment="1">
      <alignment vertical="center" textRotation="90" wrapText="1"/>
    </xf>
    <xf numFmtId="0" fontId="6" fillId="15" borderId="4" xfId="0" applyFont="1" applyFill="1" applyBorder="1" applyAlignment="1">
      <alignment horizontal="left" vertical="center" wrapText="1"/>
    </xf>
    <xf numFmtId="44" fontId="6" fillId="15" borderId="4" xfId="1" applyFont="1" applyFill="1" applyBorder="1" applyAlignment="1">
      <alignment vertical="center"/>
    </xf>
    <xf numFmtId="0" fontId="0" fillId="0" borderId="32" xfId="0" applyBorder="1"/>
    <xf numFmtId="0" fontId="0" fillId="0" borderId="66" xfId="0" applyBorder="1"/>
    <xf numFmtId="0" fontId="28" fillId="18" borderId="51" xfId="0" applyFont="1" applyFill="1" applyBorder="1" applyAlignment="1">
      <alignment horizontal="center" vertical="center" textRotation="90" wrapText="1"/>
    </xf>
    <xf numFmtId="0" fontId="28" fillId="12" borderId="51" xfId="0" applyFont="1" applyFill="1" applyBorder="1" applyAlignment="1">
      <alignment horizontal="center" vertical="center" textRotation="90" wrapText="1"/>
    </xf>
    <xf numFmtId="166" fontId="6" fillId="7" borderId="7" xfId="1" applyNumberFormat="1" applyFont="1" applyFill="1" applyBorder="1" applyAlignment="1">
      <alignment horizontal="right" vertical="center" readingOrder="1"/>
    </xf>
    <xf numFmtId="166" fontId="44" fillId="5" borderId="7" xfId="1" applyNumberFormat="1" applyFont="1" applyFill="1" applyBorder="1" applyAlignment="1">
      <alignment horizontal="right" vertical="center" readingOrder="1"/>
    </xf>
    <xf numFmtId="166" fontId="6" fillId="6" borderId="7" xfId="1" applyNumberFormat="1" applyFont="1" applyFill="1" applyBorder="1" applyAlignment="1">
      <alignment horizontal="right" vertical="center" readingOrder="1"/>
    </xf>
    <xf numFmtId="166" fontId="6" fillId="0" borderId="7" xfId="1" applyNumberFormat="1" applyFont="1" applyFill="1" applyBorder="1" applyAlignment="1">
      <alignment horizontal="right" vertical="center" wrapText="1" readingOrder="1"/>
    </xf>
    <xf numFmtId="166" fontId="6" fillId="0" borderId="7" xfId="1" applyNumberFormat="1" applyFont="1" applyFill="1" applyBorder="1" applyAlignment="1">
      <alignment horizontal="right" vertical="center" readingOrder="1"/>
    </xf>
    <xf numFmtId="166" fontId="42" fillId="7" borderId="7" xfId="1" applyNumberFormat="1" applyFont="1" applyFill="1" applyBorder="1" applyAlignment="1">
      <alignment horizontal="right" vertical="center" wrapText="1" readingOrder="1"/>
    </xf>
    <xf numFmtId="166" fontId="44" fillId="9" borderId="7" xfId="1" applyNumberFormat="1" applyFont="1" applyFill="1" applyBorder="1" applyAlignment="1">
      <alignment horizontal="right" vertical="center" wrapText="1" readingOrder="1"/>
    </xf>
    <xf numFmtId="0" fontId="43" fillId="7" borderId="25" xfId="0" applyFont="1" applyFill="1" applyBorder="1" applyAlignment="1">
      <alignment vertical="center" wrapText="1" readingOrder="1"/>
    </xf>
    <xf numFmtId="166" fontId="6" fillId="7" borderId="25" xfId="1" applyNumberFormat="1" applyFont="1" applyFill="1" applyBorder="1" applyAlignment="1">
      <alignment horizontal="right" vertical="center" readingOrder="1"/>
    </xf>
    <xf numFmtId="166" fontId="44" fillId="5" borderId="25" xfId="1" applyNumberFormat="1" applyFont="1" applyFill="1" applyBorder="1" applyAlignment="1">
      <alignment horizontal="right" vertical="center" readingOrder="1"/>
    </xf>
    <xf numFmtId="166" fontId="6" fillId="6" borderId="25" xfId="1" applyNumberFormat="1" applyFont="1" applyFill="1" applyBorder="1" applyAlignment="1">
      <alignment horizontal="right" vertical="center" readingOrder="1"/>
    </xf>
    <xf numFmtId="166" fontId="6" fillId="0" borderId="25" xfId="1" applyNumberFormat="1" applyFont="1" applyFill="1" applyBorder="1" applyAlignment="1">
      <alignment horizontal="right" vertical="center" wrapText="1" readingOrder="1"/>
    </xf>
    <xf numFmtId="166" fontId="29" fillId="0" borderId="25" xfId="1" applyNumberFormat="1" applyFont="1" applyFill="1" applyBorder="1" applyAlignment="1">
      <alignment horizontal="right" vertical="center" wrapText="1" readingOrder="1"/>
    </xf>
    <xf numFmtId="164" fontId="11" fillId="11" borderId="25" xfId="2" applyNumberFormat="1" applyFont="1" applyFill="1" applyBorder="1" applyAlignment="1">
      <alignment horizontal="left" vertical="center"/>
    </xf>
    <xf numFmtId="0" fontId="44" fillId="9" borderId="28" xfId="2" applyFont="1" applyFill="1" applyBorder="1" applyAlignment="1">
      <alignment vertical="center" wrapText="1" readingOrder="1"/>
    </xf>
    <xf numFmtId="166" fontId="44" fillId="9" borderId="28" xfId="1" applyNumberFormat="1" applyFont="1" applyFill="1" applyBorder="1" applyAlignment="1">
      <alignment horizontal="right" vertical="center" readingOrder="1"/>
    </xf>
    <xf numFmtId="166" fontId="44" fillId="5" borderId="28" xfId="1" applyNumberFormat="1" applyFont="1" applyFill="1" applyBorder="1" applyAlignment="1">
      <alignment horizontal="right" vertical="center" readingOrder="1"/>
    </xf>
    <xf numFmtId="166" fontId="6" fillId="0" borderId="28" xfId="1" applyNumberFormat="1" applyFont="1" applyFill="1" applyBorder="1" applyAlignment="1">
      <alignment horizontal="right" vertical="center" readingOrder="1"/>
    </xf>
    <xf numFmtId="166" fontId="6" fillId="6" borderId="28" xfId="1" applyNumberFormat="1" applyFont="1" applyFill="1" applyBorder="1" applyAlignment="1">
      <alignment horizontal="right" vertical="center" readingOrder="1"/>
    </xf>
    <xf numFmtId="166" fontId="6" fillId="0" borderId="28" xfId="1" applyNumberFormat="1" applyFont="1" applyFill="1" applyBorder="1" applyAlignment="1">
      <alignment horizontal="right" vertical="center" wrapText="1" readingOrder="1"/>
    </xf>
    <xf numFmtId="164" fontId="5" fillId="7" borderId="28" xfId="2" applyNumberFormat="1" applyFont="1" applyFill="1" applyBorder="1" applyAlignment="1">
      <alignment horizontal="left" vertical="center"/>
    </xf>
    <xf numFmtId="164" fontId="11" fillId="11" borderId="28" xfId="2" applyNumberFormat="1" applyFont="1" applyFill="1" applyBorder="1" applyAlignment="1">
      <alignment horizontal="left" vertical="center"/>
    </xf>
    <xf numFmtId="43" fontId="44" fillId="5" borderId="25" xfId="3" applyFont="1" applyFill="1" applyBorder="1" applyAlignment="1">
      <alignment horizontal="left" vertical="center" wrapText="1" readingOrder="1"/>
    </xf>
    <xf numFmtId="43" fontId="44" fillId="7" borderId="25" xfId="3" applyFont="1" applyFill="1" applyBorder="1" applyAlignment="1">
      <alignment vertical="center" wrapText="1" readingOrder="1"/>
    </xf>
    <xf numFmtId="166" fontId="44" fillId="8" borderId="25" xfId="1" applyNumberFormat="1" applyFont="1" applyFill="1" applyBorder="1" applyAlignment="1">
      <alignment horizontal="right" vertical="center" readingOrder="1"/>
    </xf>
    <xf numFmtId="166" fontId="44" fillId="6" borderId="25" xfId="1" applyNumberFormat="1" applyFont="1" applyFill="1" applyBorder="1" applyAlignment="1">
      <alignment horizontal="right" vertical="center" readingOrder="1"/>
    </xf>
    <xf numFmtId="0" fontId="13" fillId="10" borderId="25" xfId="0" applyFont="1" applyFill="1" applyBorder="1" applyAlignment="1">
      <alignment horizontal="left" vertical="center"/>
    </xf>
    <xf numFmtId="43" fontId="44" fillId="5" borderId="28" xfId="3" applyFont="1" applyFill="1" applyBorder="1" applyAlignment="1">
      <alignment vertical="center" wrapText="1" readingOrder="1"/>
    </xf>
    <xf numFmtId="166" fontId="6" fillId="7" borderId="28" xfId="1" applyNumberFormat="1" applyFont="1" applyFill="1" applyBorder="1" applyAlignment="1">
      <alignment horizontal="right" vertical="center" readingOrder="1"/>
    </xf>
    <xf numFmtId="166" fontId="44" fillId="7" borderId="28" xfId="1" applyNumberFormat="1" applyFont="1" applyFill="1" applyBorder="1" applyAlignment="1">
      <alignment horizontal="right" vertical="center" readingOrder="1"/>
    </xf>
    <xf numFmtId="166" fontId="44" fillId="0" borderId="28" xfId="1" applyNumberFormat="1" applyFont="1" applyFill="1" applyBorder="1" applyAlignment="1">
      <alignment horizontal="right" vertical="center" readingOrder="1"/>
    </xf>
    <xf numFmtId="0" fontId="13" fillId="10" borderId="28" xfId="0" applyFont="1" applyFill="1" applyBorder="1" applyAlignment="1">
      <alignment horizontal="left" vertical="center"/>
    </xf>
    <xf numFmtId="166" fontId="44" fillId="9" borderId="25" xfId="1" applyNumberFormat="1" applyFont="1" applyFill="1" applyBorder="1" applyAlignment="1">
      <alignment horizontal="right" vertical="center" wrapText="1" readingOrder="1"/>
    </xf>
    <xf numFmtId="166" fontId="44" fillId="9" borderId="28" xfId="1" applyNumberFormat="1" applyFont="1" applyFill="1" applyBorder="1" applyAlignment="1">
      <alignment horizontal="right" vertical="center" wrapText="1" readingOrder="1"/>
    </xf>
    <xf numFmtId="166" fontId="6" fillId="0" borderId="28" xfId="0" applyNumberFormat="1" applyFont="1" applyBorder="1" applyAlignment="1">
      <alignment horizontal="right"/>
    </xf>
    <xf numFmtId="166" fontId="6" fillId="0" borderId="12" xfId="1" applyNumberFormat="1" applyFont="1" applyFill="1" applyBorder="1" applyAlignment="1">
      <alignment horizontal="right" vertical="center" wrapText="1"/>
    </xf>
    <xf numFmtId="166" fontId="6" fillId="0" borderId="37" xfId="1" applyNumberFormat="1" applyFont="1" applyFill="1" applyBorder="1" applyAlignment="1">
      <alignment horizontal="right" vertical="center" wrapText="1"/>
    </xf>
    <xf numFmtId="0" fontId="6" fillId="0" borderId="7" xfId="0" applyFont="1" applyBorder="1" applyAlignment="1">
      <alignment vertical="center" textRotation="90" wrapText="1"/>
    </xf>
    <xf numFmtId="0" fontId="6" fillId="0" borderId="28" xfId="0" applyFont="1" applyBorder="1" applyAlignment="1">
      <alignment vertical="center" textRotation="90" wrapText="1"/>
    </xf>
    <xf numFmtId="166" fontId="44" fillId="5" borderId="7" xfId="1" applyNumberFormat="1" applyFont="1" applyFill="1" applyBorder="1" applyAlignment="1">
      <alignment horizontal="right" vertical="center" wrapText="1"/>
    </xf>
    <xf numFmtId="166" fontId="44" fillId="5" borderId="25" xfId="2" applyNumberFormat="1" applyFont="1" applyFill="1" applyBorder="1" applyAlignment="1">
      <alignment horizontal="right" vertical="center"/>
    </xf>
    <xf numFmtId="166" fontId="6" fillId="7" borderId="28" xfId="0" applyNumberFormat="1" applyFont="1" applyFill="1" applyBorder="1" applyAlignment="1">
      <alignment horizontal="right" vertical="center"/>
    </xf>
    <xf numFmtId="166" fontId="44" fillId="5" borderId="18" xfId="1" applyNumberFormat="1" applyFont="1" applyFill="1" applyBorder="1" applyAlignment="1">
      <alignment horizontal="right" vertical="center"/>
    </xf>
    <xf numFmtId="166" fontId="43" fillId="7" borderId="28" xfId="1" applyNumberFormat="1" applyFont="1" applyFill="1" applyBorder="1" applyAlignment="1">
      <alignment horizontal="right" vertical="center"/>
    </xf>
    <xf numFmtId="44" fontId="6" fillId="7" borderId="10" xfId="1" applyFont="1" applyFill="1" applyBorder="1" applyAlignment="1">
      <alignment horizontal="center" vertical="center" wrapText="1" readingOrder="1"/>
    </xf>
    <xf numFmtId="0" fontId="6" fillId="0" borderId="3" xfId="0" applyFont="1" applyBorder="1" applyAlignment="1">
      <alignment vertical="center" textRotation="90" wrapText="1"/>
    </xf>
    <xf numFmtId="166" fontId="6" fillId="0" borderId="19" xfId="1" applyNumberFormat="1" applyFont="1" applyFill="1" applyBorder="1" applyAlignment="1">
      <alignment horizontal="right" vertical="center" wrapText="1"/>
    </xf>
    <xf numFmtId="164" fontId="44" fillId="7" borderId="3" xfId="2" applyNumberFormat="1" applyFont="1" applyFill="1" applyBorder="1" applyAlignment="1">
      <alignment horizontal="left" vertical="center"/>
    </xf>
    <xf numFmtId="164" fontId="6" fillId="11" borderId="3" xfId="2" applyNumberFormat="1" applyFont="1" applyFill="1" applyBorder="1" applyAlignment="1">
      <alignment horizontal="left" vertical="center"/>
    </xf>
    <xf numFmtId="0" fontId="43" fillId="0" borderId="7" xfId="0" applyFont="1" applyBorder="1" applyAlignment="1">
      <alignment vertical="center" wrapText="1"/>
    </xf>
    <xf numFmtId="4" fontId="43" fillId="0" borderId="7" xfId="0" applyNumberFormat="1" applyFont="1" applyBorder="1" applyAlignment="1">
      <alignment vertical="center"/>
    </xf>
    <xf numFmtId="164" fontId="44" fillId="0" borderId="3" xfId="2" applyNumberFormat="1" applyFont="1" applyFill="1" applyBorder="1" applyAlignment="1">
      <alignment horizontal="left" vertical="center"/>
    </xf>
    <xf numFmtId="164" fontId="44" fillId="11" borderId="3" xfId="2" applyNumberFormat="1" applyFont="1" applyFill="1" applyBorder="1" applyAlignment="1">
      <alignment horizontal="left" vertical="center"/>
    </xf>
    <xf numFmtId="0" fontId="43" fillId="7" borderId="18" xfId="0" applyFont="1" applyFill="1" applyBorder="1" applyAlignment="1">
      <alignment vertical="center" wrapText="1"/>
    </xf>
    <xf numFmtId="166" fontId="43" fillId="7" borderId="18" xfId="1" applyNumberFormat="1" applyFont="1" applyFill="1" applyBorder="1" applyAlignment="1">
      <alignment horizontal="right" vertical="center"/>
    </xf>
    <xf numFmtId="166" fontId="43" fillId="0" borderId="7" xfId="0" applyNumberFormat="1" applyFont="1" applyBorder="1" applyAlignment="1">
      <alignment horizontal="right" vertical="center"/>
    </xf>
    <xf numFmtId="0" fontId="6" fillId="7" borderId="18" xfId="2" applyFont="1" applyFill="1" applyBorder="1" applyAlignment="1">
      <alignment horizontal="left" vertical="center" wrapText="1"/>
    </xf>
    <xf numFmtId="0" fontId="56" fillId="0" borderId="25" xfId="0" applyFont="1" applyBorder="1" applyAlignment="1">
      <alignment horizontal="justify" vertical="center"/>
    </xf>
    <xf numFmtId="44" fontId="28" fillId="14" borderId="7" xfId="0" applyNumberFormat="1" applyFont="1" applyFill="1" applyBorder="1" applyAlignment="1">
      <alignment vertical="center"/>
    </xf>
    <xf numFmtId="44" fontId="29" fillId="15" borderId="7" xfId="0" applyNumberFormat="1" applyFont="1" applyFill="1" applyBorder="1" applyAlignment="1">
      <alignment horizontal="right" vertical="center"/>
    </xf>
    <xf numFmtId="164" fontId="28" fillId="3" borderId="3" xfId="0" applyNumberFormat="1" applyFont="1" applyFill="1" applyBorder="1" applyAlignment="1">
      <alignment horizontal="center" vertical="top" wrapText="1"/>
    </xf>
    <xf numFmtId="0" fontId="56" fillId="7" borderId="7" xfId="0" applyFont="1" applyFill="1" applyBorder="1" applyAlignment="1">
      <alignment horizontal="left" vertical="center" wrapText="1"/>
    </xf>
    <xf numFmtId="166" fontId="6" fillId="7" borderId="3" xfId="0" applyNumberFormat="1" applyFont="1" applyFill="1" applyBorder="1" applyAlignment="1">
      <alignment horizontal="right" vertical="center"/>
    </xf>
    <xf numFmtId="164" fontId="4" fillId="3" borderId="3" xfId="0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textRotation="90" wrapText="1"/>
    </xf>
    <xf numFmtId="0" fontId="8" fillId="7" borderId="62" xfId="0" applyFont="1" applyFill="1" applyBorder="1" applyAlignment="1">
      <alignment horizontal="center" vertical="center" textRotation="90" wrapText="1"/>
    </xf>
    <xf numFmtId="0" fontId="6" fillId="0" borderId="4" xfId="0" applyFont="1" applyBorder="1" applyAlignment="1">
      <alignment vertical="center" textRotation="90" wrapText="1"/>
    </xf>
    <xf numFmtId="0" fontId="26" fillId="9" borderId="28" xfId="2" applyFont="1" applyFill="1" applyBorder="1" applyAlignment="1">
      <alignment vertical="center" wrapText="1" readingOrder="1"/>
    </xf>
    <xf numFmtId="166" fontId="6" fillId="0" borderId="7" xfId="0" applyNumberFormat="1" applyFont="1" applyBorder="1"/>
    <xf numFmtId="0" fontId="32" fillId="0" borderId="6" xfId="0" applyFont="1" applyBorder="1" applyAlignment="1">
      <alignment horizontal="center" vertical="center"/>
    </xf>
    <xf numFmtId="44" fontId="4" fillId="4" borderId="7" xfId="1" applyFont="1" applyFill="1" applyBorder="1" applyAlignment="1">
      <alignment horizontal="center" vertical="center" wrapText="1"/>
    </xf>
    <xf numFmtId="44" fontId="4" fillId="4" borderId="3" xfId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64" fontId="19" fillId="3" borderId="7" xfId="0" applyNumberFormat="1" applyFont="1" applyFill="1" applyBorder="1" applyAlignment="1">
      <alignment horizontal="center" vertical="center" wrapText="1"/>
    </xf>
    <xf numFmtId="164" fontId="19" fillId="3" borderId="3" xfId="0" applyNumberFormat="1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9" fillId="12" borderId="7" xfId="0" applyFont="1" applyFill="1" applyBorder="1" applyAlignment="1">
      <alignment horizontal="center" vertical="center"/>
    </xf>
    <xf numFmtId="0" fontId="34" fillId="2" borderId="8" xfId="0" applyFont="1" applyFill="1" applyBorder="1" applyAlignment="1">
      <alignment horizontal="center" vertical="center"/>
    </xf>
    <xf numFmtId="0" fontId="34" fillId="2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 textRotation="90" wrapText="1"/>
    </xf>
    <xf numFmtId="0" fontId="8" fillId="0" borderId="36" xfId="0" applyFont="1" applyFill="1" applyBorder="1" applyAlignment="1">
      <alignment horizontal="center" vertical="center" textRotation="90" wrapText="1"/>
    </xf>
    <xf numFmtId="0" fontId="8" fillId="0" borderId="34" xfId="0" applyFont="1" applyFill="1" applyBorder="1" applyAlignment="1">
      <alignment horizontal="center" vertical="center" textRotation="90" wrapText="1"/>
    </xf>
    <xf numFmtId="0" fontId="8" fillId="0" borderId="48" xfId="0" applyFont="1" applyBorder="1" applyAlignment="1">
      <alignment horizontal="center" vertical="center" textRotation="90" wrapText="1"/>
    </xf>
    <xf numFmtId="0" fontId="8" fillId="0" borderId="50" xfId="0" applyFont="1" applyBorder="1" applyAlignment="1">
      <alignment horizontal="center" vertical="center" textRotation="90" wrapText="1"/>
    </xf>
    <xf numFmtId="0" fontId="8" fillId="0" borderId="61" xfId="0" applyFont="1" applyBorder="1" applyAlignment="1">
      <alignment horizontal="center" vertical="center" textRotation="90" wrapText="1"/>
    </xf>
    <xf numFmtId="0" fontId="28" fillId="12" borderId="24" xfId="0" applyFont="1" applyFill="1" applyBorder="1" applyAlignment="1">
      <alignment horizontal="center" vertical="center" textRotation="90"/>
    </xf>
    <xf numFmtId="0" fontId="28" fillId="12" borderId="35" xfId="0" applyFont="1" applyFill="1" applyBorder="1" applyAlignment="1">
      <alignment horizontal="center" vertical="center" textRotation="90"/>
    </xf>
    <xf numFmtId="0" fontId="28" fillId="12" borderId="27" xfId="0" applyFont="1" applyFill="1" applyBorder="1" applyAlignment="1">
      <alignment horizontal="center" vertical="center" textRotation="90"/>
    </xf>
    <xf numFmtId="0" fontId="8" fillId="0" borderId="25" xfId="0" applyFont="1" applyBorder="1" applyAlignment="1">
      <alignment horizontal="center" vertical="center" textRotation="90" wrapText="1"/>
    </xf>
    <xf numFmtId="0" fontId="8" fillId="0" borderId="13" xfId="0" applyFont="1" applyBorder="1" applyAlignment="1">
      <alignment horizontal="center" vertical="center" textRotation="90" wrapText="1"/>
    </xf>
    <xf numFmtId="0" fontId="8" fillId="0" borderId="28" xfId="0" applyFont="1" applyBorder="1" applyAlignment="1">
      <alignment horizontal="center" vertical="center" textRotation="90" wrapText="1"/>
    </xf>
    <xf numFmtId="0" fontId="8" fillId="7" borderId="26" xfId="0" applyFont="1" applyFill="1" applyBorder="1" applyAlignment="1">
      <alignment horizontal="center" vertical="center" textRotation="90" wrapText="1"/>
    </xf>
    <xf numFmtId="0" fontId="8" fillId="7" borderId="36" xfId="0" applyFont="1" applyFill="1" applyBorder="1" applyAlignment="1">
      <alignment horizontal="center" vertical="center" textRotation="90" wrapText="1"/>
    </xf>
    <xf numFmtId="0" fontId="8" fillId="7" borderId="29" xfId="0" applyFont="1" applyFill="1" applyBorder="1" applyAlignment="1">
      <alignment horizontal="center" vertical="center" textRotation="90" wrapText="1"/>
    </xf>
    <xf numFmtId="0" fontId="28" fillId="17" borderId="46" xfId="0" applyFont="1" applyFill="1" applyBorder="1" applyAlignment="1">
      <alignment horizontal="center" vertical="center" textRotation="90"/>
    </xf>
    <xf numFmtId="0" fontId="8" fillId="7" borderId="14" xfId="0" applyFont="1" applyFill="1" applyBorder="1" applyAlignment="1">
      <alignment horizontal="center" vertical="center" textRotation="90" wrapText="1"/>
    </xf>
    <xf numFmtId="0" fontId="8" fillId="7" borderId="13" xfId="0" applyFont="1" applyFill="1" applyBorder="1" applyAlignment="1">
      <alignment horizontal="center" vertical="center" textRotation="90" wrapText="1"/>
    </xf>
    <xf numFmtId="0" fontId="8" fillId="7" borderId="18" xfId="0" applyFont="1" applyFill="1" applyBorder="1" applyAlignment="1">
      <alignment horizontal="center" vertical="center" textRotation="90" wrapText="1"/>
    </xf>
    <xf numFmtId="0" fontId="8" fillId="0" borderId="14" xfId="0" applyFont="1" applyBorder="1" applyAlignment="1">
      <alignment horizontal="center" vertical="center" textRotation="90" wrapText="1"/>
    </xf>
    <xf numFmtId="0" fontId="8" fillId="0" borderId="18" xfId="0" applyFont="1" applyBorder="1" applyAlignment="1">
      <alignment horizontal="center" vertical="center" textRotation="90" wrapText="1"/>
    </xf>
    <xf numFmtId="0" fontId="40" fillId="0" borderId="53" xfId="0" applyFont="1" applyBorder="1" applyAlignment="1">
      <alignment vertical="center" wrapText="1"/>
    </xf>
    <xf numFmtId="0" fontId="40" fillId="0" borderId="2" xfId="0" applyFont="1" applyBorder="1" applyAlignment="1">
      <alignment vertical="center" wrapText="1"/>
    </xf>
    <xf numFmtId="0" fontId="40" fillId="0" borderId="12" xfId="0" applyFont="1" applyBorder="1" applyAlignment="1">
      <alignment vertical="center" wrapText="1"/>
    </xf>
    <xf numFmtId="0" fontId="36" fillId="15" borderId="67" xfId="0" applyFont="1" applyFill="1" applyBorder="1" applyAlignment="1">
      <alignment horizontal="center"/>
    </xf>
    <xf numFmtId="0" fontId="36" fillId="15" borderId="68" xfId="0" applyFont="1" applyFill="1" applyBorder="1" applyAlignment="1">
      <alignment horizontal="center"/>
    </xf>
    <xf numFmtId="0" fontId="36" fillId="15" borderId="37" xfId="0" applyFont="1" applyFill="1" applyBorder="1" applyAlignment="1">
      <alignment horizontal="center"/>
    </xf>
    <xf numFmtId="0" fontId="28" fillId="12" borderId="42" xfId="0" applyFont="1" applyFill="1" applyBorder="1" applyAlignment="1">
      <alignment horizontal="center" vertical="center" textRotation="90" wrapText="1"/>
    </xf>
    <xf numFmtId="0" fontId="28" fillId="12" borderId="43" xfId="0" applyFont="1" applyFill="1" applyBorder="1" applyAlignment="1">
      <alignment horizontal="center" vertical="center" textRotation="90" wrapText="1"/>
    </xf>
    <xf numFmtId="0" fontId="28" fillId="12" borderId="44" xfId="0" applyFont="1" applyFill="1" applyBorder="1" applyAlignment="1">
      <alignment horizontal="center" vertical="center" textRotation="90" wrapText="1"/>
    </xf>
    <xf numFmtId="0" fontId="8" fillId="0" borderId="21" xfId="0" applyFont="1" applyBorder="1" applyAlignment="1">
      <alignment horizontal="center" vertical="center" textRotation="90" wrapText="1"/>
    </xf>
    <xf numFmtId="0" fontId="8" fillId="0" borderId="40" xfId="0" applyFont="1" applyBorder="1" applyAlignment="1">
      <alignment horizontal="center" vertical="center" textRotation="90" wrapText="1"/>
    </xf>
    <xf numFmtId="0" fontId="8" fillId="0" borderId="39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textRotation="90" wrapText="1"/>
    </xf>
    <xf numFmtId="0" fontId="8" fillId="0" borderId="25" xfId="0" applyFont="1" applyFill="1" applyBorder="1" applyAlignment="1">
      <alignment horizontal="center" vertical="center" textRotation="90" wrapText="1"/>
    </xf>
    <xf numFmtId="0" fontId="8" fillId="0" borderId="7" xfId="0" applyFont="1" applyFill="1" applyBorder="1" applyAlignment="1">
      <alignment horizontal="center" vertical="center" textRotation="90" wrapText="1"/>
    </xf>
    <xf numFmtId="0" fontId="8" fillId="0" borderId="3" xfId="0" applyFont="1" applyFill="1" applyBorder="1" applyAlignment="1">
      <alignment horizontal="center" vertical="center" textRotation="90" wrapText="1"/>
    </xf>
    <xf numFmtId="0" fontId="28" fillId="12" borderId="24" xfId="0" applyFont="1" applyFill="1" applyBorder="1" applyAlignment="1">
      <alignment horizontal="center" vertical="center" textRotation="90" wrapText="1"/>
    </xf>
    <xf numFmtId="0" fontId="28" fillId="12" borderId="35" xfId="0" applyFont="1" applyFill="1" applyBorder="1" applyAlignment="1">
      <alignment horizontal="center" vertical="center" textRotation="90" wrapText="1"/>
    </xf>
    <xf numFmtId="0" fontId="28" fillId="12" borderId="33" xfId="0" applyFont="1" applyFill="1" applyBorder="1" applyAlignment="1">
      <alignment horizontal="center" vertical="center" textRotation="90" wrapText="1"/>
    </xf>
    <xf numFmtId="0" fontId="8" fillId="0" borderId="26" xfId="0" applyFont="1" applyBorder="1" applyAlignment="1">
      <alignment horizontal="center" vertical="center" textRotation="90"/>
    </xf>
    <xf numFmtId="0" fontId="8" fillId="0" borderId="36" xfId="0" applyFont="1" applyBorder="1" applyAlignment="1">
      <alignment horizontal="center" vertical="center" textRotation="90"/>
    </xf>
    <xf numFmtId="0" fontId="8" fillId="0" borderId="34" xfId="0" applyFont="1" applyBorder="1" applyAlignment="1">
      <alignment horizontal="center" vertical="center" textRotation="90"/>
    </xf>
    <xf numFmtId="0" fontId="28" fillId="17" borderId="24" xfId="0" applyFont="1" applyFill="1" applyBorder="1" applyAlignment="1">
      <alignment horizontal="center" vertical="center" textRotation="90" wrapText="1"/>
    </xf>
    <xf numFmtId="0" fontId="28" fillId="17" borderId="43" xfId="0" applyFont="1" applyFill="1" applyBorder="1" applyAlignment="1">
      <alignment horizontal="center" vertical="center" textRotation="90" wrapText="1"/>
    </xf>
    <xf numFmtId="0" fontId="28" fillId="17" borderId="27" xfId="0" applyFont="1" applyFill="1" applyBorder="1" applyAlignment="1">
      <alignment horizontal="center" vertical="center" textRotation="90" wrapText="1"/>
    </xf>
    <xf numFmtId="0" fontId="3" fillId="0" borderId="25" xfId="0" applyFont="1" applyFill="1" applyBorder="1" applyAlignment="1">
      <alignment horizontal="right" vertical="center" textRotation="90" wrapText="1"/>
    </xf>
    <xf numFmtId="0" fontId="3" fillId="0" borderId="13" xfId="0" applyFont="1" applyFill="1" applyBorder="1" applyAlignment="1">
      <alignment horizontal="right" vertical="center" textRotation="90" wrapText="1"/>
    </xf>
    <xf numFmtId="0" fontId="3" fillId="0" borderId="28" xfId="0" applyFont="1" applyFill="1" applyBorder="1" applyAlignment="1">
      <alignment horizontal="right" vertical="center" textRotation="90" wrapText="1"/>
    </xf>
    <xf numFmtId="0" fontId="40" fillId="0" borderId="53" xfId="0" applyFont="1" applyBorder="1" applyAlignment="1">
      <alignment horizontal="left" vertical="center" wrapText="1"/>
    </xf>
    <xf numFmtId="0" fontId="40" fillId="0" borderId="2" xfId="0" applyFont="1" applyBorder="1" applyAlignment="1">
      <alignment horizontal="left" vertical="center" wrapText="1"/>
    </xf>
    <xf numFmtId="0" fontId="40" fillId="0" borderId="12" xfId="0" applyFont="1" applyBorder="1" applyAlignment="1">
      <alignment horizontal="left" vertical="center" wrapText="1"/>
    </xf>
    <xf numFmtId="0" fontId="19" fillId="3" borderId="1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28" fillId="17" borderId="24" xfId="0" applyFont="1" applyFill="1" applyBorder="1" applyAlignment="1">
      <alignment horizontal="center" vertical="center" textRotation="90"/>
    </xf>
    <xf numFmtId="0" fontId="28" fillId="17" borderId="35" xfId="0" applyFont="1" applyFill="1" applyBorder="1" applyAlignment="1">
      <alignment horizontal="center" vertical="center" textRotation="90"/>
    </xf>
    <xf numFmtId="0" fontId="28" fillId="17" borderId="33" xfId="0" applyFont="1" applyFill="1" applyBorder="1" applyAlignment="1">
      <alignment horizontal="center" vertical="center" textRotation="90"/>
    </xf>
    <xf numFmtId="0" fontId="29" fillId="12" borderId="42" xfId="0" applyFont="1" applyFill="1" applyBorder="1" applyAlignment="1">
      <alignment horizontal="center" vertical="center" textRotation="90" wrapText="1"/>
    </xf>
    <xf numFmtId="0" fontId="29" fillId="12" borderId="43" xfId="0" applyFont="1" applyFill="1" applyBorder="1" applyAlignment="1">
      <alignment horizontal="center" vertical="center" textRotation="90" wrapText="1"/>
    </xf>
    <xf numFmtId="0" fontId="29" fillId="12" borderId="44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 textRotation="90" wrapText="1"/>
    </xf>
    <xf numFmtId="0" fontId="6" fillId="0" borderId="60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textRotation="90" wrapText="1"/>
    </xf>
    <xf numFmtId="0" fontId="6" fillId="0" borderId="54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6" fillId="15" borderId="1" xfId="0" applyFont="1" applyFill="1" applyBorder="1" applyAlignment="1">
      <alignment horizontal="center"/>
    </xf>
    <xf numFmtId="0" fontId="6" fillId="15" borderId="2" xfId="0" applyFont="1" applyFill="1" applyBorder="1" applyAlignment="1">
      <alignment horizontal="center"/>
    </xf>
    <xf numFmtId="0" fontId="6" fillId="15" borderId="12" xfId="0" applyFont="1" applyFill="1" applyBorder="1" applyAlignment="1">
      <alignment horizontal="center"/>
    </xf>
    <xf numFmtId="0" fontId="37" fillId="16" borderId="1" xfId="0" applyFont="1" applyFill="1" applyBorder="1" applyAlignment="1">
      <alignment horizontal="center" vertical="center"/>
    </xf>
    <xf numFmtId="0" fontId="37" fillId="16" borderId="2" xfId="0" applyFont="1" applyFill="1" applyBorder="1" applyAlignment="1">
      <alignment horizontal="center" vertical="center"/>
    </xf>
    <xf numFmtId="0" fontId="37" fillId="16" borderId="12" xfId="0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8" fillId="4" borderId="3" xfId="0" applyFont="1" applyFill="1" applyBorder="1" applyAlignment="1">
      <alignment horizontal="center" vertical="center" wrapText="1"/>
    </xf>
    <xf numFmtId="0" fontId="28" fillId="4" borderId="13" xfId="0" applyFont="1" applyFill="1" applyBorder="1" applyAlignment="1">
      <alignment horizontal="center" vertical="center" wrapText="1"/>
    </xf>
    <xf numFmtId="0" fontId="28" fillId="4" borderId="7" xfId="0" applyFont="1" applyFill="1" applyBorder="1" applyAlignment="1">
      <alignment horizontal="center" vertical="center" wrapText="1"/>
    </xf>
    <xf numFmtId="164" fontId="28" fillId="3" borderId="1" xfId="0" applyNumberFormat="1" applyFont="1" applyFill="1" applyBorder="1" applyAlignment="1">
      <alignment horizontal="center" vertical="center" wrapText="1"/>
    </xf>
    <xf numFmtId="164" fontId="28" fillId="3" borderId="20" xfId="0" applyNumberFormat="1" applyFont="1" applyFill="1" applyBorder="1" applyAlignment="1">
      <alignment horizontal="center" vertical="center" wrapText="1"/>
    </xf>
    <xf numFmtId="0" fontId="28" fillId="12" borderId="24" xfId="0" applyFont="1" applyFill="1" applyBorder="1" applyAlignment="1">
      <alignment horizontal="center" vertical="center"/>
    </xf>
    <xf numFmtId="0" fontId="28" fillId="12" borderId="25" xfId="0" applyFont="1" applyFill="1" applyBorder="1" applyAlignment="1">
      <alignment horizontal="center" vertical="center"/>
    </xf>
    <xf numFmtId="0" fontId="28" fillId="12" borderId="26" xfId="0" applyFont="1" applyFill="1" applyBorder="1" applyAlignment="1">
      <alignment horizontal="center" vertical="center"/>
    </xf>
    <xf numFmtId="0" fontId="4" fillId="12" borderId="22" xfId="0" applyFont="1" applyFill="1" applyBorder="1" applyAlignment="1">
      <alignment horizontal="center" vertical="center" wrapText="1"/>
    </xf>
    <xf numFmtId="0" fontId="4" fillId="12" borderId="31" xfId="0" applyFont="1" applyFill="1" applyBorder="1" applyAlignment="1">
      <alignment horizontal="center" vertical="center" wrapText="1"/>
    </xf>
    <xf numFmtId="44" fontId="28" fillId="4" borderId="12" xfId="1" applyFont="1" applyFill="1" applyBorder="1" applyAlignment="1">
      <alignment horizontal="center" vertical="center" wrapText="1"/>
    </xf>
    <xf numFmtId="44" fontId="28" fillId="4" borderId="19" xfId="1" applyFont="1" applyFill="1" applyBorder="1" applyAlignment="1">
      <alignment horizontal="center" vertical="center" wrapText="1"/>
    </xf>
    <xf numFmtId="44" fontId="28" fillId="4" borderId="7" xfId="1" applyFont="1" applyFill="1" applyBorder="1" applyAlignment="1">
      <alignment horizontal="center" vertical="center" wrapText="1"/>
    </xf>
    <xf numFmtId="44" fontId="28" fillId="4" borderId="3" xfId="1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textRotation="90" wrapText="1"/>
    </xf>
    <xf numFmtId="0" fontId="6" fillId="0" borderId="36" xfId="0" applyFont="1" applyBorder="1" applyAlignment="1">
      <alignment horizontal="center" vertical="center" textRotation="90" wrapText="1"/>
    </xf>
    <xf numFmtId="0" fontId="6" fillId="0" borderId="29" xfId="0" applyFont="1" applyBorder="1" applyAlignment="1">
      <alignment horizontal="center" vertical="center" textRotation="90" wrapText="1"/>
    </xf>
    <xf numFmtId="0" fontId="6" fillId="0" borderId="30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45" xfId="0" applyFont="1" applyBorder="1" applyAlignment="1">
      <alignment horizontal="center" vertical="center" textRotation="90" wrapText="1"/>
    </xf>
    <xf numFmtId="0" fontId="6" fillId="7" borderId="25" xfId="0" applyFont="1" applyFill="1" applyBorder="1" applyAlignment="1">
      <alignment horizontal="center" vertical="center" textRotation="90" wrapText="1"/>
    </xf>
    <xf numFmtId="0" fontId="6" fillId="7" borderId="7" xfId="0" applyFont="1" applyFill="1" applyBorder="1" applyAlignment="1">
      <alignment horizontal="center" vertical="center" textRotation="90" wrapText="1"/>
    </xf>
    <xf numFmtId="0" fontId="6" fillId="7" borderId="28" xfId="0" applyFont="1" applyFill="1" applyBorder="1" applyAlignment="1">
      <alignment horizontal="center" vertical="center" textRotation="90" wrapText="1"/>
    </xf>
    <xf numFmtId="0" fontId="29" fillId="12" borderId="24" xfId="0" applyFont="1" applyFill="1" applyBorder="1" applyAlignment="1">
      <alignment horizontal="center" vertical="center" textRotation="90"/>
    </xf>
    <xf numFmtId="0" fontId="29" fillId="12" borderId="35" xfId="0" applyFont="1" applyFill="1" applyBorder="1" applyAlignment="1">
      <alignment horizontal="center" vertical="center" textRotation="90"/>
    </xf>
    <xf numFmtId="164" fontId="28" fillId="3" borderId="7" xfId="0" applyNumberFormat="1" applyFont="1" applyFill="1" applyBorder="1" applyAlignment="1">
      <alignment horizontal="center" vertical="center" wrapText="1"/>
    </xf>
    <xf numFmtId="164" fontId="28" fillId="3" borderId="3" xfId="0" applyNumberFormat="1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textRotation="90" wrapText="1"/>
    </xf>
    <xf numFmtId="0" fontId="6" fillId="0" borderId="5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6" fillId="0" borderId="20" xfId="0" applyFont="1" applyFill="1" applyBorder="1" applyAlignment="1">
      <alignment horizontal="center" vertical="center" textRotation="90" wrapText="1"/>
    </xf>
    <xf numFmtId="0" fontId="6" fillId="0" borderId="45" xfId="0" applyFont="1" applyFill="1" applyBorder="1" applyAlignment="1">
      <alignment horizontal="center" vertical="center" textRotation="90" wrapText="1"/>
    </xf>
    <xf numFmtId="0" fontId="6" fillId="0" borderId="25" xfId="0" applyFont="1" applyFill="1" applyBorder="1" applyAlignment="1">
      <alignment horizontal="center" vertical="center" textRotation="90" wrapText="1"/>
    </xf>
    <xf numFmtId="0" fontId="6" fillId="0" borderId="4" xfId="0" applyFont="1" applyFill="1" applyBorder="1" applyAlignment="1">
      <alignment horizontal="center" vertical="center" textRotation="90" wrapText="1"/>
    </xf>
    <xf numFmtId="0" fontId="6" fillId="0" borderId="7" xfId="0" applyFont="1" applyFill="1" applyBorder="1" applyAlignment="1">
      <alignment horizontal="center" vertical="center" textRotation="90" wrapText="1"/>
    </xf>
    <xf numFmtId="0" fontId="6" fillId="0" borderId="3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29" fillId="17" borderId="24" xfId="0" applyFont="1" applyFill="1" applyBorder="1" applyAlignment="1">
      <alignment horizontal="center" vertical="center" textRotation="90"/>
    </xf>
    <xf numFmtId="0" fontId="29" fillId="17" borderId="41" xfId="0" applyFont="1" applyFill="1" applyBorder="1" applyAlignment="1">
      <alignment horizontal="center" vertical="center" textRotation="90"/>
    </xf>
    <xf numFmtId="0" fontId="29" fillId="17" borderId="35" xfId="0" applyFont="1" applyFill="1" applyBorder="1" applyAlignment="1">
      <alignment horizontal="center" vertical="center" textRotation="90"/>
    </xf>
    <xf numFmtId="0" fontId="29" fillId="17" borderId="33" xfId="0" applyFont="1" applyFill="1" applyBorder="1" applyAlignment="1">
      <alignment horizontal="center" vertical="center" textRotation="90"/>
    </xf>
    <xf numFmtId="0" fontId="29" fillId="17" borderId="27" xfId="0" applyFont="1" applyFill="1" applyBorder="1" applyAlignment="1">
      <alignment horizontal="center" vertical="center" textRotation="90"/>
    </xf>
    <xf numFmtId="0" fontId="6" fillId="0" borderId="26" xfId="0" applyFont="1" applyFill="1" applyBorder="1" applyAlignment="1">
      <alignment horizontal="center" vertical="center" textRotation="90" wrapText="1"/>
    </xf>
    <xf numFmtId="0" fontId="6" fillId="0" borderId="36" xfId="0" applyFont="1" applyFill="1" applyBorder="1" applyAlignment="1">
      <alignment horizontal="center" vertical="center" textRotation="90" wrapText="1"/>
    </xf>
    <xf numFmtId="0" fontId="6" fillId="0" borderId="34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30" xfId="0" applyFont="1" applyBorder="1" applyAlignment="1">
      <alignment horizontal="center" textRotation="90" wrapText="1"/>
    </xf>
    <xf numFmtId="0" fontId="6" fillId="0" borderId="1" xfId="0" applyFont="1" applyBorder="1" applyAlignment="1">
      <alignment horizontal="center" textRotation="90" wrapText="1"/>
    </xf>
    <xf numFmtId="0" fontId="6" fillId="0" borderId="45" xfId="0" applyFont="1" applyBorder="1" applyAlignment="1">
      <alignment horizontal="center" textRotation="90" wrapText="1"/>
    </xf>
    <xf numFmtId="0" fontId="29" fillId="12" borderId="24" xfId="0" applyFont="1" applyFill="1" applyBorder="1" applyAlignment="1">
      <alignment horizontal="center" vertical="center" textRotation="90" wrapText="1"/>
    </xf>
    <xf numFmtId="0" fontId="29" fillId="12" borderId="35" xfId="0" applyFont="1" applyFill="1" applyBorder="1" applyAlignment="1">
      <alignment horizontal="center" vertical="center" textRotation="90" wrapText="1"/>
    </xf>
    <xf numFmtId="0" fontId="29" fillId="12" borderId="27" xfId="0" applyFont="1" applyFill="1" applyBorder="1" applyAlignment="1">
      <alignment horizontal="center" vertical="center" textRotation="90" wrapText="1"/>
    </xf>
    <xf numFmtId="0" fontId="14" fillId="7" borderId="25" xfId="0" applyFont="1" applyFill="1" applyBorder="1" applyAlignment="1">
      <alignment horizontal="center" vertical="center" textRotation="90" wrapText="1"/>
    </xf>
    <xf numFmtId="0" fontId="14" fillId="7" borderId="28" xfId="0" applyFont="1" applyFill="1" applyBorder="1" applyAlignment="1">
      <alignment horizontal="center" vertical="center" textRotation="90" wrapText="1"/>
    </xf>
    <xf numFmtId="0" fontId="14" fillId="0" borderId="25" xfId="0" applyFont="1" applyBorder="1" applyAlignment="1">
      <alignment horizontal="center" vertical="center" textRotation="90" wrapText="1"/>
    </xf>
    <xf numFmtId="0" fontId="14" fillId="0" borderId="28" xfId="0" applyFont="1" applyBorder="1" applyAlignment="1">
      <alignment horizontal="center" vertical="center" textRotation="90" wrapText="1"/>
    </xf>
    <xf numFmtId="0" fontId="38" fillId="0" borderId="1" xfId="0" applyFont="1" applyBorder="1" applyAlignment="1">
      <alignment horizontal="left" vertical="center" wrapText="1"/>
    </xf>
    <xf numFmtId="0" fontId="38" fillId="0" borderId="2" xfId="0" applyFont="1" applyBorder="1" applyAlignment="1">
      <alignment horizontal="left" vertical="center" wrapText="1"/>
    </xf>
    <xf numFmtId="0" fontId="38" fillId="0" borderId="12" xfId="0" applyFont="1" applyBorder="1" applyAlignment="1">
      <alignment horizontal="left" vertical="center" wrapText="1"/>
    </xf>
    <xf numFmtId="0" fontId="38" fillId="15" borderId="1" xfId="0" applyFont="1" applyFill="1" applyBorder="1" applyAlignment="1">
      <alignment horizontal="center"/>
    </xf>
    <xf numFmtId="0" fontId="38" fillId="15" borderId="2" xfId="0" applyFont="1" applyFill="1" applyBorder="1" applyAlignment="1">
      <alignment horizontal="center"/>
    </xf>
    <xf numFmtId="0" fontId="38" fillId="15" borderId="12" xfId="0" applyFont="1" applyFill="1" applyBorder="1" applyAlignment="1">
      <alignment horizontal="center"/>
    </xf>
    <xf numFmtId="0" fontId="37" fillId="14" borderId="1" xfId="0" applyFont="1" applyFill="1" applyBorder="1" applyAlignment="1">
      <alignment horizontal="center" vertical="center"/>
    </xf>
    <xf numFmtId="0" fontId="37" fillId="14" borderId="2" xfId="0" applyFont="1" applyFill="1" applyBorder="1" applyAlignment="1">
      <alignment horizontal="center" vertical="center"/>
    </xf>
    <xf numFmtId="0" fontId="37" fillId="14" borderId="12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textRotation="90" wrapText="1"/>
    </xf>
    <xf numFmtId="0" fontId="14" fillId="0" borderId="36" xfId="0" applyFont="1" applyBorder="1" applyAlignment="1">
      <alignment horizontal="center" vertical="center" textRotation="90" wrapText="1"/>
    </xf>
    <xf numFmtId="0" fontId="14" fillId="0" borderId="29" xfId="0" applyFont="1" applyBorder="1" applyAlignment="1">
      <alignment horizontal="center" vertical="center" textRotation="90" wrapText="1"/>
    </xf>
    <xf numFmtId="0" fontId="28" fillId="12" borderId="27" xfId="0" applyFont="1" applyFill="1" applyBorder="1" applyAlignment="1">
      <alignment horizontal="center" vertical="center" textRotation="90" wrapText="1"/>
    </xf>
    <xf numFmtId="0" fontId="14" fillId="0" borderId="25" xfId="0" applyFont="1" applyFill="1" applyBorder="1" applyAlignment="1">
      <alignment horizontal="center" vertical="center" textRotation="90" wrapText="1"/>
    </xf>
    <xf numFmtId="0" fontId="14" fillId="0" borderId="7" xfId="0" applyFont="1" applyFill="1" applyBorder="1" applyAlignment="1">
      <alignment horizontal="center" vertical="center" textRotation="90" wrapText="1"/>
    </xf>
    <xf numFmtId="0" fontId="14" fillId="0" borderId="28" xfId="0" applyFont="1" applyFill="1" applyBorder="1" applyAlignment="1">
      <alignment horizontal="center" vertical="center" textRotation="90" wrapText="1"/>
    </xf>
    <xf numFmtId="0" fontId="14" fillId="0" borderId="14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18" xfId="0" applyFont="1" applyBorder="1" applyAlignment="1">
      <alignment horizontal="center" vertical="center" textRotation="90" wrapText="1"/>
    </xf>
    <xf numFmtId="0" fontId="14" fillId="0" borderId="14" xfId="0" applyFont="1" applyFill="1" applyBorder="1" applyAlignment="1">
      <alignment horizontal="center" vertical="center" textRotation="90" wrapText="1"/>
    </xf>
    <xf numFmtId="0" fontId="14" fillId="0" borderId="13" xfId="0" applyFont="1" applyFill="1" applyBorder="1" applyAlignment="1">
      <alignment horizontal="center" vertical="center" textRotation="90" wrapText="1"/>
    </xf>
    <xf numFmtId="0" fontId="14" fillId="0" borderId="18" xfId="0" applyFont="1" applyFill="1" applyBorder="1" applyAlignment="1">
      <alignment horizontal="center" vertical="center" textRotation="90" wrapText="1"/>
    </xf>
    <xf numFmtId="0" fontId="28" fillId="17" borderId="42" xfId="0" applyFont="1" applyFill="1" applyBorder="1" applyAlignment="1">
      <alignment horizontal="center" vertical="center" textRotation="90"/>
    </xf>
    <xf numFmtId="0" fontId="28" fillId="17" borderId="43" xfId="0" applyFont="1" applyFill="1" applyBorder="1" applyAlignment="1">
      <alignment horizontal="center" vertical="center" textRotation="90"/>
    </xf>
    <xf numFmtId="0" fontId="28" fillId="17" borderId="44" xfId="0" applyFont="1" applyFill="1" applyBorder="1" applyAlignment="1">
      <alignment horizontal="center" vertical="center" textRotation="90"/>
    </xf>
    <xf numFmtId="0" fontId="14" fillId="0" borderId="26" xfId="0" applyFont="1" applyFill="1" applyBorder="1" applyAlignment="1">
      <alignment horizontal="center" vertical="center" textRotation="90" wrapText="1"/>
    </xf>
    <xf numFmtId="0" fontId="14" fillId="0" borderId="36" xfId="0" applyFont="1" applyFill="1" applyBorder="1" applyAlignment="1">
      <alignment horizontal="center" vertical="center" textRotation="90" wrapText="1"/>
    </xf>
    <xf numFmtId="0" fontId="14" fillId="0" borderId="29" xfId="0" applyFont="1" applyFill="1" applyBorder="1" applyAlignment="1">
      <alignment horizontal="center" vertical="center" textRotation="90" wrapText="1"/>
    </xf>
    <xf numFmtId="0" fontId="28" fillId="12" borderId="30" xfId="0" applyFont="1" applyFill="1" applyBorder="1" applyAlignment="1">
      <alignment horizontal="center" vertical="center"/>
    </xf>
    <xf numFmtId="0" fontId="28" fillId="17" borderId="42" xfId="0" applyFont="1" applyFill="1" applyBorder="1" applyAlignment="1">
      <alignment horizontal="center" vertical="center" textRotation="90" wrapText="1"/>
    </xf>
    <xf numFmtId="0" fontId="28" fillId="17" borderId="44" xfId="0" applyFont="1" applyFill="1" applyBorder="1" applyAlignment="1">
      <alignment horizontal="center" vertical="center" textRotation="90" wrapText="1"/>
    </xf>
    <xf numFmtId="0" fontId="41" fillId="0" borderId="1" xfId="0" applyFont="1" applyBorder="1" applyAlignment="1">
      <alignment vertical="center" wrapText="1"/>
    </xf>
    <xf numFmtId="0" fontId="41" fillId="0" borderId="2" xfId="0" applyFont="1" applyBorder="1" applyAlignment="1">
      <alignment vertical="center" wrapText="1"/>
    </xf>
    <xf numFmtId="0" fontId="41" fillId="0" borderId="12" xfId="0" applyFont="1" applyBorder="1" applyAlignment="1">
      <alignment vertical="center" wrapText="1"/>
    </xf>
    <xf numFmtId="0" fontId="35" fillId="15" borderId="1" xfId="0" applyFont="1" applyFill="1" applyBorder="1" applyAlignment="1">
      <alignment horizontal="center" vertical="center"/>
    </xf>
    <xf numFmtId="0" fontId="35" fillId="15" borderId="2" xfId="0" applyFont="1" applyFill="1" applyBorder="1" applyAlignment="1">
      <alignment horizontal="center" vertical="center"/>
    </xf>
    <xf numFmtId="0" fontId="35" fillId="15" borderId="12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left" vertical="center" wrapText="1"/>
    </xf>
    <xf numFmtId="0" fontId="41" fillId="0" borderId="2" xfId="0" applyFont="1" applyBorder="1" applyAlignment="1">
      <alignment horizontal="left" vertical="center" wrapText="1"/>
    </xf>
    <xf numFmtId="0" fontId="41" fillId="0" borderId="12" xfId="0" applyFont="1" applyBorder="1" applyAlignment="1">
      <alignment horizontal="left" vertical="center" wrapText="1"/>
    </xf>
    <xf numFmtId="0" fontId="45" fillId="0" borderId="26" xfId="0" applyFont="1" applyBorder="1" applyAlignment="1">
      <alignment horizontal="center" textRotation="90" wrapText="1"/>
    </xf>
    <xf numFmtId="0" fontId="45" fillId="0" borderId="36" xfId="0" applyFont="1" applyBorder="1" applyAlignment="1">
      <alignment horizontal="center" textRotation="90" wrapText="1"/>
    </xf>
    <xf numFmtId="0" fontId="45" fillId="0" borderId="29" xfId="0" applyFont="1" applyBorder="1" applyAlignment="1">
      <alignment horizontal="center" textRotation="90" wrapText="1"/>
    </xf>
    <xf numFmtId="0" fontId="47" fillId="12" borderId="42" xfId="0" applyFont="1" applyFill="1" applyBorder="1" applyAlignment="1">
      <alignment horizontal="center" vertical="center" textRotation="90" wrapText="1"/>
    </xf>
    <xf numFmtId="0" fontId="47" fillId="12" borderId="43" xfId="0" applyFont="1" applyFill="1" applyBorder="1" applyAlignment="1">
      <alignment horizontal="center" vertical="center" textRotation="90" wrapText="1"/>
    </xf>
    <xf numFmtId="0" fontId="47" fillId="12" borderId="44" xfId="0" applyFont="1" applyFill="1" applyBorder="1" applyAlignment="1">
      <alignment horizontal="center" vertical="center" textRotation="90" wrapText="1"/>
    </xf>
    <xf numFmtId="0" fontId="45" fillId="0" borderId="14" xfId="0" applyFont="1" applyFill="1" applyBorder="1" applyAlignment="1">
      <alignment horizontal="center" vertical="center" textRotation="90" wrapText="1"/>
    </xf>
    <xf numFmtId="0" fontId="45" fillId="0" borderId="13" xfId="0" applyFont="1" applyFill="1" applyBorder="1" applyAlignment="1">
      <alignment horizontal="center" vertical="center" textRotation="90" wrapText="1"/>
    </xf>
    <xf numFmtId="0" fontId="45" fillId="0" borderId="18" xfId="0" applyFont="1" applyFill="1" applyBorder="1" applyAlignment="1">
      <alignment horizontal="center" vertical="center" textRotation="90" wrapText="1"/>
    </xf>
    <xf numFmtId="0" fontId="45" fillId="0" borderId="14" xfId="0" applyFont="1" applyBorder="1" applyAlignment="1">
      <alignment horizontal="center" vertical="center" textRotation="90" wrapText="1"/>
    </xf>
    <xf numFmtId="0" fontId="45" fillId="0" borderId="13" xfId="0" applyFont="1" applyBorder="1" applyAlignment="1">
      <alignment horizontal="center" vertical="center" textRotation="90" wrapText="1"/>
    </xf>
    <xf numFmtId="0" fontId="45" fillId="0" borderId="18" xfId="0" applyFont="1" applyBorder="1" applyAlignment="1">
      <alignment horizontal="center" vertical="center" textRotation="90" wrapText="1"/>
    </xf>
    <xf numFmtId="0" fontId="45" fillId="0" borderId="26" xfId="0" applyFont="1" applyBorder="1" applyAlignment="1">
      <alignment horizontal="center" vertical="center" textRotation="90" wrapText="1"/>
    </xf>
    <xf numFmtId="0" fontId="45" fillId="0" borderId="34" xfId="0" applyFont="1" applyBorder="1" applyAlignment="1">
      <alignment horizontal="center" vertical="center" textRotation="90" wrapText="1"/>
    </xf>
    <xf numFmtId="0" fontId="47" fillId="18" borderId="24" xfId="0" applyFont="1" applyFill="1" applyBorder="1" applyAlignment="1">
      <alignment horizontal="center" vertical="center" textRotation="90" wrapText="1"/>
    </xf>
    <xf numFmtId="0" fontId="47" fillId="18" borderId="35" xfId="0" applyFont="1" applyFill="1" applyBorder="1" applyAlignment="1">
      <alignment horizontal="center" vertical="center" textRotation="90" wrapText="1"/>
    </xf>
    <xf numFmtId="0" fontId="45" fillId="7" borderId="14" xfId="0" applyFont="1" applyFill="1" applyBorder="1" applyAlignment="1">
      <alignment horizontal="center" vertical="center" textRotation="90" wrapText="1"/>
    </xf>
    <xf numFmtId="0" fontId="45" fillId="7" borderId="13" xfId="0" applyFont="1" applyFill="1" applyBorder="1" applyAlignment="1">
      <alignment horizontal="center" vertical="center" textRotation="90" wrapText="1"/>
    </xf>
    <xf numFmtId="0" fontId="45" fillId="7" borderId="18" xfId="0" applyFont="1" applyFill="1" applyBorder="1" applyAlignment="1">
      <alignment horizontal="center" vertical="center" textRotation="90" wrapText="1"/>
    </xf>
    <xf numFmtId="0" fontId="47" fillId="18" borderId="42" xfId="0" applyFont="1" applyFill="1" applyBorder="1" applyAlignment="1">
      <alignment horizontal="center" vertical="center" textRotation="90" wrapText="1"/>
    </xf>
    <xf numFmtId="0" fontId="47" fillId="18" borderId="44" xfId="0" applyFont="1" applyFill="1" applyBorder="1" applyAlignment="1">
      <alignment horizontal="center" vertical="center" textRotation="90" wrapText="1"/>
    </xf>
    <xf numFmtId="0" fontId="47" fillId="18" borderId="24" xfId="0" applyFont="1" applyFill="1" applyBorder="1" applyAlignment="1">
      <alignment horizontal="center" vertical="center" textRotation="90"/>
    </xf>
    <xf numFmtId="0" fontId="47" fillId="18" borderId="35" xfId="0" applyFont="1" applyFill="1" applyBorder="1" applyAlignment="1">
      <alignment horizontal="center" vertical="center" textRotation="90"/>
    </xf>
    <xf numFmtId="0" fontId="47" fillId="18" borderId="27" xfId="0" applyFont="1" applyFill="1" applyBorder="1" applyAlignment="1">
      <alignment horizontal="center" vertical="center" textRotation="90"/>
    </xf>
    <xf numFmtId="0" fontId="45" fillId="0" borderId="25" xfId="0" applyFont="1" applyFill="1" applyBorder="1" applyAlignment="1">
      <alignment horizontal="center" vertical="center" textRotation="90" wrapText="1"/>
    </xf>
    <xf numFmtId="0" fontId="45" fillId="0" borderId="7" xfId="0" applyFont="1" applyFill="1" applyBorder="1" applyAlignment="1">
      <alignment horizontal="center" vertical="center" textRotation="90" wrapText="1"/>
    </xf>
    <xf numFmtId="0" fontId="45" fillId="0" borderId="28" xfId="0" applyFont="1" applyFill="1" applyBorder="1" applyAlignment="1">
      <alignment horizontal="center" vertical="center" textRotation="90" wrapText="1"/>
    </xf>
    <xf numFmtId="0" fontId="45" fillId="0" borderId="26" xfId="0" applyFont="1" applyFill="1" applyBorder="1" applyAlignment="1">
      <alignment horizontal="center" vertical="center" textRotation="90" wrapText="1"/>
    </xf>
    <xf numFmtId="0" fontId="45" fillId="0" borderId="36" xfId="0" applyFont="1" applyFill="1" applyBorder="1" applyAlignment="1">
      <alignment horizontal="center" vertical="center" textRotation="90" wrapText="1"/>
    </xf>
    <xf numFmtId="0" fontId="45" fillId="0" borderId="29" xfId="0" applyFont="1" applyFill="1" applyBorder="1" applyAlignment="1">
      <alignment horizontal="center" vertical="center" textRotation="90" wrapText="1"/>
    </xf>
    <xf numFmtId="0" fontId="47" fillId="4" borderId="7" xfId="0" applyFont="1" applyFill="1" applyBorder="1" applyAlignment="1">
      <alignment horizontal="center" vertical="center" wrapText="1"/>
    </xf>
    <xf numFmtId="0" fontId="47" fillId="4" borderId="3" xfId="0" applyFont="1" applyFill="1" applyBorder="1" applyAlignment="1">
      <alignment horizontal="center" vertical="center" wrapText="1"/>
    </xf>
    <xf numFmtId="164" fontId="47" fillId="3" borderId="7" xfId="0" applyNumberFormat="1" applyFont="1" applyFill="1" applyBorder="1" applyAlignment="1">
      <alignment horizontal="center" vertical="center" wrapText="1"/>
    </xf>
    <xf numFmtId="164" fontId="47" fillId="3" borderId="3" xfId="0" applyNumberFormat="1" applyFont="1" applyFill="1" applyBorder="1" applyAlignment="1">
      <alignment horizontal="center" vertical="center" wrapText="1"/>
    </xf>
    <xf numFmtId="0" fontId="47" fillId="4" borderId="13" xfId="0" applyFont="1" applyFill="1" applyBorder="1" applyAlignment="1">
      <alignment horizontal="center" vertical="center" wrapText="1"/>
    </xf>
    <xf numFmtId="0" fontId="47" fillId="3" borderId="1" xfId="0" applyFont="1" applyFill="1" applyBorder="1" applyAlignment="1">
      <alignment horizontal="center" vertical="center"/>
    </xf>
    <xf numFmtId="0" fontId="47" fillId="3" borderId="2" xfId="0" applyFont="1" applyFill="1" applyBorder="1" applyAlignment="1">
      <alignment horizontal="center" vertical="center"/>
    </xf>
    <xf numFmtId="0" fontId="47" fillId="3" borderId="12" xfId="0" applyFont="1" applyFill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64" fontId="47" fillId="3" borderId="1" xfId="0" applyNumberFormat="1" applyFont="1" applyFill="1" applyBorder="1" applyAlignment="1">
      <alignment horizontal="center" vertical="center" wrapText="1"/>
    </xf>
    <xf numFmtId="164" fontId="47" fillId="3" borderId="20" xfId="0" applyNumberFormat="1" applyFont="1" applyFill="1" applyBorder="1" applyAlignment="1">
      <alignment horizontal="center" vertical="center" wrapText="1"/>
    </xf>
    <xf numFmtId="0" fontId="47" fillId="12" borderId="24" xfId="0" applyFont="1" applyFill="1" applyBorder="1" applyAlignment="1">
      <alignment horizontal="center" vertical="center"/>
    </xf>
    <xf numFmtId="0" fontId="47" fillId="12" borderId="26" xfId="0" applyFont="1" applyFill="1" applyBorder="1" applyAlignment="1">
      <alignment horizontal="center" vertical="center"/>
    </xf>
    <xf numFmtId="44" fontId="47" fillId="4" borderId="12" xfId="1" applyFont="1" applyFill="1" applyBorder="1" applyAlignment="1">
      <alignment horizontal="center" vertical="center" wrapText="1"/>
    </xf>
    <xf numFmtId="44" fontId="47" fillId="4" borderId="19" xfId="1" applyFont="1" applyFill="1" applyBorder="1" applyAlignment="1">
      <alignment horizontal="center" vertical="center" wrapText="1"/>
    </xf>
    <xf numFmtId="44" fontId="47" fillId="4" borderId="7" xfId="1" applyFont="1" applyFill="1" applyBorder="1" applyAlignment="1">
      <alignment horizontal="center" vertical="center" wrapText="1"/>
    </xf>
    <xf numFmtId="44" fontId="47" fillId="4" borderId="3" xfId="1" applyFont="1" applyFill="1" applyBorder="1" applyAlignment="1">
      <alignment horizontal="center" vertical="center" wrapText="1"/>
    </xf>
    <xf numFmtId="0" fontId="47" fillId="12" borderId="22" xfId="0" applyFont="1" applyFill="1" applyBorder="1" applyAlignment="1">
      <alignment horizontal="center" vertical="center"/>
    </xf>
    <xf numFmtId="0" fontId="47" fillId="12" borderId="23" xfId="0" applyFont="1" applyFill="1" applyBorder="1" applyAlignment="1">
      <alignment horizontal="center" vertical="center"/>
    </xf>
    <xf numFmtId="0" fontId="47" fillId="12" borderId="3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29" fillId="14" borderId="1" xfId="0" applyFont="1" applyFill="1" applyBorder="1" applyAlignment="1">
      <alignment horizontal="center" vertical="center"/>
    </xf>
    <xf numFmtId="0" fontId="29" fillId="14" borderId="2" xfId="0" applyFont="1" applyFill="1" applyBorder="1" applyAlignment="1">
      <alignment horizontal="center" vertical="center"/>
    </xf>
    <xf numFmtId="0" fontId="29" fillId="14" borderId="12" xfId="0" applyFont="1" applyFill="1" applyBorder="1" applyAlignment="1">
      <alignment horizontal="center" vertical="center"/>
    </xf>
    <xf numFmtId="0" fontId="54" fillId="14" borderId="1" xfId="0" applyFont="1" applyFill="1" applyBorder="1" applyAlignment="1">
      <alignment horizontal="center" vertical="center"/>
    </xf>
    <xf numFmtId="0" fontId="54" fillId="14" borderId="2" xfId="0" applyFont="1" applyFill="1" applyBorder="1" applyAlignment="1">
      <alignment horizontal="center" vertical="center"/>
    </xf>
    <xf numFmtId="0" fontId="54" fillId="14" borderId="1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28" fillId="18" borderId="24" xfId="0" applyFont="1" applyFill="1" applyBorder="1" applyAlignment="1">
      <alignment horizontal="center" vertical="center" textRotation="90" wrapText="1"/>
    </xf>
    <xf numFmtId="0" fontId="28" fillId="18" borderId="35" xfId="0" applyFont="1" applyFill="1" applyBorder="1" applyAlignment="1">
      <alignment horizontal="center" vertical="center" textRotation="90" wrapText="1"/>
    </xf>
    <xf numFmtId="0" fontId="28" fillId="18" borderId="27" xfId="0" applyFont="1" applyFill="1" applyBorder="1" applyAlignment="1">
      <alignment horizontal="center" vertical="center" textRotation="90" wrapText="1"/>
    </xf>
    <xf numFmtId="0" fontId="14" fillId="0" borderId="7" xfId="0" applyFont="1" applyBorder="1" applyAlignment="1">
      <alignment horizontal="center" vertical="center" textRotation="90" wrapText="1"/>
    </xf>
    <xf numFmtId="164" fontId="28" fillId="13" borderId="22" xfId="0" applyNumberFormat="1" applyFont="1" applyFill="1" applyBorder="1" applyAlignment="1">
      <alignment horizontal="center" vertical="center" wrapText="1"/>
    </xf>
    <xf numFmtId="164" fontId="28" fillId="13" borderId="23" xfId="0" applyNumberFormat="1" applyFont="1" applyFill="1" applyBorder="1" applyAlignment="1">
      <alignment horizontal="center" vertical="center" wrapText="1"/>
    </xf>
    <xf numFmtId="164" fontId="28" fillId="13" borderId="31" xfId="0" applyNumberFormat="1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textRotation="90" wrapText="1"/>
    </xf>
    <xf numFmtId="0" fontId="14" fillId="0" borderId="21" xfId="0" applyFont="1" applyBorder="1" applyAlignment="1">
      <alignment horizontal="center" vertical="center" textRotation="90" wrapText="1"/>
    </xf>
    <xf numFmtId="0" fontId="14" fillId="0" borderId="40" xfId="0" applyFont="1" applyBorder="1" applyAlignment="1">
      <alignment horizontal="center" vertical="center" textRotation="90" wrapText="1"/>
    </xf>
    <xf numFmtId="0" fontId="14" fillId="0" borderId="39" xfId="0" applyFont="1" applyBorder="1" applyAlignment="1">
      <alignment horizontal="center" vertical="center" textRotation="90" wrapText="1"/>
    </xf>
    <xf numFmtId="0" fontId="14" fillId="0" borderId="34" xfId="0" applyFont="1" applyFill="1" applyBorder="1" applyAlignment="1">
      <alignment horizontal="center" vertical="center" textRotation="90" wrapText="1"/>
    </xf>
    <xf numFmtId="0" fontId="14" fillId="0" borderId="3" xfId="0" applyFont="1" applyFill="1" applyBorder="1" applyAlignment="1">
      <alignment horizontal="center" vertical="center" textRotation="90" wrapText="1"/>
    </xf>
    <xf numFmtId="0" fontId="28" fillId="18" borderId="24" xfId="0" applyFont="1" applyFill="1" applyBorder="1" applyAlignment="1">
      <alignment horizontal="center" vertical="center" textRotation="90"/>
    </xf>
    <xf numFmtId="0" fontId="28" fillId="18" borderId="35" xfId="0" applyFont="1" applyFill="1" applyBorder="1" applyAlignment="1">
      <alignment horizontal="center" vertical="center" textRotation="90"/>
    </xf>
    <xf numFmtId="0" fontId="28" fillId="18" borderId="33" xfId="0" applyFont="1" applyFill="1" applyBorder="1" applyAlignment="1">
      <alignment horizontal="center" vertical="center" textRotation="90"/>
    </xf>
    <xf numFmtId="0" fontId="28" fillId="18" borderId="27" xfId="0" applyFont="1" applyFill="1" applyBorder="1" applyAlignment="1">
      <alignment horizontal="center" vertical="center" textRotation="90"/>
    </xf>
    <xf numFmtId="0" fontId="28" fillId="3" borderId="1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8" fillId="3" borderId="12" xfId="0" applyFont="1" applyFill="1" applyBorder="1" applyAlignment="1">
      <alignment horizontal="center" vertical="center"/>
    </xf>
    <xf numFmtId="0" fontId="38" fillId="0" borderId="53" xfId="0" applyFont="1" applyBorder="1" applyAlignment="1">
      <alignment horizontal="left" vertical="center" wrapText="1"/>
    </xf>
    <xf numFmtId="0" fontId="38" fillId="0" borderId="1" xfId="0" applyFont="1" applyBorder="1" applyAlignment="1">
      <alignment vertical="center" wrapText="1"/>
    </xf>
    <xf numFmtId="0" fontId="38" fillId="0" borderId="2" xfId="0" applyFont="1" applyBorder="1" applyAlignment="1">
      <alignment vertical="center" wrapText="1"/>
    </xf>
    <xf numFmtId="0" fontId="38" fillId="0" borderId="12" xfId="0" applyFont="1" applyBorder="1" applyAlignment="1">
      <alignment vertical="center" wrapText="1"/>
    </xf>
    <xf numFmtId="0" fontId="41" fillId="15" borderId="1" xfId="0" applyFont="1" applyFill="1" applyBorder="1" applyAlignment="1">
      <alignment horizontal="center" vertical="center"/>
    </xf>
    <xf numFmtId="0" fontId="41" fillId="15" borderId="2" xfId="0" applyFont="1" applyFill="1" applyBorder="1" applyAlignment="1">
      <alignment horizontal="center" vertical="center"/>
    </xf>
    <xf numFmtId="0" fontId="41" fillId="15" borderId="12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center"/>
    </xf>
    <xf numFmtId="0" fontId="35" fillId="14" borderId="2" xfId="0" applyFont="1" applyFill="1" applyBorder="1" applyAlignment="1">
      <alignment horizontal="center" vertical="center"/>
    </xf>
    <xf numFmtId="0" fontId="35" fillId="14" borderId="12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44" fontId="14" fillId="4" borderId="12" xfId="1" applyFont="1" applyFill="1" applyBorder="1" applyAlignment="1">
      <alignment horizontal="center" vertical="center" wrapText="1"/>
    </xf>
    <xf numFmtId="44" fontId="14" fillId="4" borderId="19" xfId="1" applyFont="1" applyFill="1" applyBorder="1" applyAlignment="1">
      <alignment horizontal="center" vertical="center" wrapText="1"/>
    </xf>
    <xf numFmtId="44" fontId="14" fillId="4" borderId="7" xfId="1" applyFont="1" applyFill="1" applyBorder="1" applyAlignment="1">
      <alignment horizontal="center" vertical="center" wrapText="1"/>
    </xf>
    <xf numFmtId="44" fontId="14" fillId="4" borderId="3" xfId="1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44" fontId="6" fillId="7" borderId="25" xfId="0" applyNumberFormat="1" applyFont="1" applyFill="1" applyBorder="1" applyAlignment="1">
      <alignment horizontal="center" vertical="center"/>
    </xf>
    <xf numFmtId="44" fontId="6" fillId="7" borderId="28" xfId="0" applyNumberFormat="1" applyFont="1" applyFill="1" applyBorder="1" applyAlignment="1">
      <alignment horizontal="center" vertical="center"/>
    </xf>
    <xf numFmtId="0" fontId="14" fillId="7" borderId="14" xfId="0" applyFont="1" applyFill="1" applyBorder="1" applyAlignment="1">
      <alignment horizontal="center" vertical="center" textRotation="90" wrapText="1"/>
    </xf>
    <xf numFmtId="0" fontId="14" fillId="7" borderId="18" xfId="0" applyFont="1" applyFill="1" applyBorder="1" applyAlignment="1">
      <alignment horizontal="center" vertical="center" textRotation="90" wrapText="1"/>
    </xf>
    <xf numFmtId="0" fontId="14" fillId="4" borderId="7" xfId="0" applyFont="1" applyFill="1" applyBorder="1" applyAlignment="1">
      <alignment horizontal="center" vertical="center" wrapText="1"/>
    </xf>
    <xf numFmtId="164" fontId="14" fillId="3" borderId="7" xfId="0" applyNumberFormat="1" applyFont="1" applyFill="1" applyBorder="1" applyAlignment="1">
      <alignment horizontal="center" vertical="center" wrapText="1"/>
    </xf>
    <xf numFmtId="164" fontId="14" fillId="3" borderId="3" xfId="0" applyNumberFormat="1" applyFont="1" applyFill="1" applyBorder="1" applyAlignment="1">
      <alignment horizontal="center" vertical="center" wrapText="1"/>
    </xf>
    <xf numFmtId="164" fontId="14" fillId="3" borderId="1" xfId="0" applyNumberFormat="1" applyFont="1" applyFill="1" applyBorder="1" applyAlignment="1">
      <alignment horizontal="center" vertical="center" wrapText="1"/>
    </xf>
    <xf numFmtId="164" fontId="14" fillId="3" borderId="20" xfId="0" applyNumberFormat="1" applyFont="1" applyFill="1" applyBorder="1" applyAlignment="1">
      <alignment horizontal="center" vertical="center" wrapText="1"/>
    </xf>
    <xf numFmtId="0" fontId="52" fillId="0" borderId="1" xfId="0" applyFont="1" applyBorder="1" applyAlignment="1">
      <alignment horizontal="left" vertical="center" wrapText="1"/>
    </xf>
    <xf numFmtId="0" fontId="52" fillId="0" borderId="2" xfId="0" applyFont="1" applyBorder="1" applyAlignment="1">
      <alignment horizontal="left" vertical="center" wrapText="1"/>
    </xf>
    <xf numFmtId="0" fontId="52" fillId="0" borderId="12" xfId="0" applyFont="1" applyBorder="1" applyAlignment="1">
      <alignment horizontal="left" vertical="center" wrapText="1"/>
    </xf>
    <xf numFmtId="0" fontId="37" fillId="15" borderId="1" xfId="0" applyFont="1" applyFill="1" applyBorder="1" applyAlignment="1">
      <alignment horizontal="center"/>
    </xf>
    <xf numFmtId="0" fontId="37" fillId="15" borderId="2" xfId="0" applyFont="1" applyFill="1" applyBorder="1" applyAlignment="1">
      <alignment horizontal="center"/>
    </xf>
    <xf numFmtId="0" fontId="37" fillId="15" borderId="12" xfId="0" applyFont="1" applyFill="1" applyBorder="1" applyAlignment="1">
      <alignment horizontal="center"/>
    </xf>
    <xf numFmtId="0" fontId="29" fillId="12" borderId="41" xfId="0" applyFont="1" applyFill="1" applyBorder="1" applyAlignment="1">
      <alignment horizontal="center" vertical="center" textRotation="90" wrapText="1"/>
    </xf>
    <xf numFmtId="0" fontId="14" fillId="7" borderId="13" xfId="0" applyFont="1" applyFill="1" applyBorder="1" applyAlignment="1">
      <alignment horizontal="center" vertical="center" textRotation="90" wrapText="1"/>
    </xf>
    <xf numFmtId="0" fontId="14" fillId="0" borderId="60" xfId="0" applyFont="1" applyBorder="1" applyAlignment="1">
      <alignment horizontal="center" vertical="center" textRotation="90" wrapText="1"/>
    </xf>
    <xf numFmtId="0" fontId="14" fillId="0" borderId="8" xfId="0" applyFont="1" applyBorder="1" applyAlignment="1">
      <alignment horizontal="center" vertical="center" textRotation="90" wrapText="1"/>
    </xf>
    <xf numFmtId="0" fontId="6" fillId="0" borderId="31" xfId="0" applyFont="1" applyBorder="1" applyAlignment="1">
      <alignment horizontal="center" vertical="center" textRotation="90" wrapText="1"/>
    </xf>
    <xf numFmtId="0" fontId="6" fillId="0" borderId="48" xfId="0" applyFont="1" applyBorder="1" applyAlignment="1">
      <alignment horizontal="center" vertical="center" textRotation="90" wrapText="1"/>
    </xf>
    <xf numFmtId="0" fontId="6" fillId="0" borderId="50" xfId="0" applyFont="1" applyBorder="1" applyAlignment="1">
      <alignment horizontal="center" vertical="center" textRotation="90" wrapText="1"/>
    </xf>
    <xf numFmtId="0" fontId="29" fillId="12" borderId="33" xfId="0" applyFont="1" applyFill="1" applyBorder="1" applyAlignment="1">
      <alignment horizontal="center" vertical="center" textRotation="90" wrapText="1"/>
    </xf>
    <xf numFmtId="0" fontId="14" fillId="0" borderId="3" xfId="0" applyFont="1" applyBorder="1" applyAlignment="1">
      <alignment horizontal="center" vertical="center" textRotation="90" wrapText="1"/>
    </xf>
    <xf numFmtId="0" fontId="14" fillId="0" borderId="30" xfId="0" applyFont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" vertical="center" textRotation="90" wrapText="1"/>
    </xf>
    <xf numFmtId="0" fontId="14" fillId="0" borderId="20" xfId="0" applyFont="1" applyBorder="1" applyAlignment="1">
      <alignment horizontal="center" vertical="center" textRotation="90" wrapText="1"/>
    </xf>
    <xf numFmtId="0" fontId="14" fillId="0" borderId="45" xfId="0" applyFont="1" applyBorder="1" applyAlignment="1">
      <alignment horizontal="center" vertical="center" textRotation="90" wrapText="1"/>
    </xf>
    <xf numFmtId="0" fontId="6" fillId="0" borderId="34" xfId="0" applyFont="1" applyBorder="1" applyAlignment="1">
      <alignment horizontal="center" vertical="center" textRotation="90" wrapText="1"/>
    </xf>
    <xf numFmtId="0" fontId="14" fillId="0" borderId="54" xfId="0" applyFont="1" applyBorder="1" applyAlignment="1">
      <alignment horizontal="center" vertical="center" textRotation="90" wrapText="1"/>
    </xf>
    <xf numFmtId="0" fontId="6" fillId="0" borderId="26" xfId="0" applyFont="1" applyBorder="1" applyAlignment="1">
      <alignment horizontal="center" textRotation="90" wrapText="1"/>
    </xf>
    <xf numFmtId="0" fontId="6" fillId="0" borderId="36" xfId="0" applyFont="1" applyBorder="1" applyAlignment="1">
      <alignment horizontal="center" textRotation="90" wrapText="1"/>
    </xf>
    <xf numFmtId="0" fontId="6" fillId="0" borderId="29" xfId="0" applyFont="1" applyBorder="1" applyAlignment="1">
      <alignment horizontal="center" textRotation="90" wrapText="1"/>
    </xf>
    <xf numFmtId="0" fontId="6" fillId="7" borderId="21" xfId="0" applyFont="1" applyFill="1" applyBorder="1" applyAlignment="1">
      <alignment horizontal="center" vertical="center" textRotation="90" wrapText="1"/>
    </xf>
    <xf numFmtId="0" fontId="6" fillId="7" borderId="40" xfId="0" applyFont="1" applyFill="1" applyBorder="1" applyAlignment="1">
      <alignment horizontal="center" vertical="center" textRotation="90" wrapText="1"/>
    </xf>
    <xf numFmtId="0" fontId="6" fillId="7" borderId="39" xfId="0" applyFont="1" applyFill="1" applyBorder="1" applyAlignment="1">
      <alignment horizontal="center" vertical="center" textRotation="90" wrapText="1"/>
    </xf>
    <xf numFmtId="0" fontId="29" fillId="18" borderId="24" xfId="0" applyFont="1" applyFill="1" applyBorder="1" applyAlignment="1">
      <alignment horizontal="center" vertical="center" textRotation="90"/>
    </xf>
    <xf numFmtId="0" fontId="29" fillId="18" borderId="35" xfId="0" applyFont="1" applyFill="1" applyBorder="1" applyAlignment="1">
      <alignment horizontal="center" vertical="center" textRotation="90"/>
    </xf>
    <xf numFmtId="0" fontId="29" fillId="18" borderId="27" xfId="0" applyFont="1" applyFill="1" applyBorder="1" applyAlignment="1">
      <alignment horizontal="center" vertical="center" textRotation="90"/>
    </xf>
    <xf numFmtId="0" fontId="14" fillId="0" borderId="30" xfId="0" applyFont="1" applyFill="1" applyBorder="1" applyAlignment="1">
      <alignment horizontal="center" vertical="center" textRotation="90" wrapText="1"/>
    </xf>
    <xf numFmtId="0" fontId="14" fillId="0" borderId="1" xfId="0" applyFont="1" applyFill="1" applyBorder="1" applyAlignment="1">
      <alignment horizontal="center" vertical="center" textRotation="90" wrapText="1"/>
    </xf>
    <xf numFmtId="0" fontId="14" fillId="0" borderId="45" xfId="0" applyFont="1" applyFill="1" applyBorder="1" applyAlignment="1">
      <alignment horizontal="center" vertical="center" textRotation="90" wrapText="1"/>
    </xf>
    <xf numFmtId="0" fontId="29" fillId="18" borderId="24" xfId="0" applyFont="1" applyFill="1" applyBorder="1" applyAlignment="1">
      <alignment horizontal="center" vertical="center" textRotation="90" wrapText="1"/>
    </xf>
    <xf numFmtId="0" fontId="29" fillId="18" borderId="43" xfId="0" applyFont="1" applyFill="1" applyBorder="1" applyAlignment="1">
      <alignment horizontal="center" vertical="center" textRotation="90" wrapText="1"/>
    </xf>
    <xf numFmtId="0" fontId="29" fillId="18" borderId="27" xfId="0" applyFont="1" applyFill="1" applyBorder="1" applyAlignment="1">
      <alignment horizontal="center" vertical="center" textRotation="90" wrapText="1"/>
    </xf>
    <xf numFmtId="0" fontId="14" fillId="0" borderId="14" xfId="0" applyFont="1" applyFill="1" applyBorder="1" applyAlignment="1">
      <alignment horizontal="right" vertical="center" textRotation="90" wrapText="1"/>
    </xf>
    <xf numFmtId="0" fontId="14" fillId="0" borderId="13" xfId="0" applyFont="1" applyFill="1" applyBorder="1" applyAlignment="1">
      <alignment horizontal="right" vertical="center" textRotation="90" wrapText="1"/>
    </xf>
    <xf numFmtId="0" fontId="14" fillId="0" borderId="18" xfId="0" applyFont="1" applyFill="1" applyBorder="1" applyAlignment="1">
      <alignment horizontal="right" vertical="center" textRotation="90" wrapText="1"/>
    </xf>
    <xf numFmtId="0" fontId="24" fillId="0" borderId="5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8" fillId="12" borderId="22" xfId="0" applyFont="1" applyFill="1" applyBorder="1" applyAlignment="1">
      <alignment horizontal="center" vertical="center"/>
    </xf>
    <xf numFmtId="0" fontId="28" fillId="12" borderId="23" xfId="0" applyFont="1" applyFill="1" applyBorder="1" applyAlignment="1">
      <alignment horizontal="center" vertical="center"/>
    </xf>
    <xf numFmtId="0" fontId="28" fillId="12" borderId="31" xfId="0" applyFont="1" applyFill="1" applyBorder="1" applyAlignment="1">
      <alignment horizontal="center" vertical="center"/>
    </xf>
    <xf numFmtId="0" fontId="38" fillId="0" borderId="20" xfId="0" applyFont="1" applyBorder="1" applyAlignment="1">
      <alignment horizontal="left" vertical="center" wrapText="1"/>
    </xf>
    <xf numFmtId="0" fontId="38" fillId="0" borderId="55" xfId="0" applyFont="1" applyBorder="1" applyAlignment="1">
      <alignment horizontal="left" vertical="center" wrapText="1"/>
    </xf>
    <xf numFmtId="0" fontId="38" fillId="0" borderId="19" xfId="0" applyFont="1" applyBorder="1" applyAlignment="1">
      <alignment horizontal="left" vertical="center" wrapText="1"/>
    </xf>
    <xf numFmtId="0" fontId="54" fillId="15" borderId="56" xfId="0" applyFont="1" applyFill="1" applyBorder="1" applyAlignment="1">
      <alignment horizontal="center" vertical="center"/>
    </xf>
    <xf numFmtId="0" fontId="54" fillId="15" borderId="52" xfId="0" applyFont="1" applyFill="1" applyBorder="1" applyAlignment="1">
      <alignment horizontal="center" vertical="center"/>
    </xf>
    <xf numFmtId="0" fontId="54" fillId="15" borderId="9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 textRotation="90" wrapText="1"/>
    </xf>
    <xf numFmtId="0" fontId="6" fillId="0" borderId="25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textRotation="90" wrapText="1"/>
    </xf>
    <xf numFmtId="0" fontId="28" fillId="18" borderId="33" xfId="0" applyFont="1" applyFill="1" applyBorder="1" applyAlignment="1">
      <alignment horizontal="center" vertical="center" textRotation="90" wrapText="1"/>
    </xf>
    <xf numFmtId="0" fontId="8" fillId="7" borderId="38" xfId="0" applyFont="1" applyFill="1" applyBorder="1" applyAlignment="1">
      <alignment horizontal="center" vertical="center" textRotation="90" wrapText="1"/>
    </xf>
    <xf numFmtId="0" fontId="8" fillId="7" borderId="37" xfId="0" applyFont="1" applyFill="1" applyBorder="1" applyAlignment="1">
      <alignment horizontal="center" vertical="center" textRotation="90" wrapText="1"/>
    </xf>
    <xf numFmtId="0" fontId="8" fillId="0" borderId="30" xfId="0" applyFont="1" applyBorder="1" applyAlignment="1">
      <alignment horizontal="center" vertical="center" textRotation="90" wrapText="1"/>
    </xf>
    <xf numFmtId="0" fontId="8" fillId="0" borderId="45" xfId="0" applyFont="1" applyBorder="1" applyAlignment="1">
      <alignment horizontal="center" vertical="center" textRotation="90" wrapText="1"/>
    </xf>
    <xf numFmtId="0" fontId="30" fillId="0" borderId="15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 textRotation="90" wrapText="1"/>
    </xf>
    <xf numFmtId="0" fontId="28" fillId="12" borderId="15" xfId="0" applyFont="1" applyFill="1" applyBorder="1" applyAlignment="1">
      <alignment horizontal="center" vertical="center"/>
    </xf>
    <xf numFmtId="0" fontId="28" fillId="12" borderId="16" xfId="0" applyFont="1" applyFill="1" applyBorder="1" applyAlignment="1">
      <alignment horizontal="center" vertical="center"/>
    </xf>
    <xf numFmtId="0" fontId="28" fillId="12" borderId="32" xfId="0" applyFont="1" applyFill="1" applyBorder="1" applyAlignment="1">
      <alignment horizontal="center" vertical="center"/>
    </xf>
    <xf numFmtId="0" fontId="28" fillId="12" borderId="41" xfId="0" applyFont="1" applyFill="1" applyBorder="1" applyAlignment="1">
      <alignment horizontal="center" vertical="center" textRotation="90" wrapText="1"/>
    </xf>
    <xf numFmtId="0" fontId="8" fillId="0" borderId="4" xfId="0" applyFont="1" applyFill="1" applyBorder="1" applyAlignment="1">
      <alignment horizontal="center" vertical="center" textRotation="90" wrapText="1"/>
    </xf>
    <xf numFmtId="0" fontId="8" fillId="0" borderId="28" xfId="0" applyFont="1" applyFill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textRotation="90" wrapText="1"/>
    </xf>
    <xf numFmtId="0" fontId="28" fillId="4" borderId="14" xfId="0" applyFont="1" applyFill="1" applyBorder="1" applyAlignment="1">
      <alignment horizontal="center" vertical="center" wrapText="1"/>
    </xf>
    <xf numFmtId="0" fontId="18" fillId="2" borderId="46" xfId="0" applyFont="1" applyFill="1" applyBorder="1" applyAlignment="1">
      <alignment horizontal="center" vertical="center"/>
    </xf>
    <xf numFmtId="0" fontId="18" fillId="2" borderId="47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8" fillId="4" borderId="42" xfId="0" applyFont="1" applyFill="1" applyBorder="1" applyAlignment="1">
      <alignment horizontal="center" vertical="center" wrapText="1"/>
    </xf>
    <xf numFmtId="0" fontId="28" fillId="4" borderId="43" xfId="0" applyFont="1" applyFill="1" applyBorder="1" applyAlignment="1">
      <alignment horizontal="center" vertical="center" wrapText="1"/>
    </xf>
    <xf numFmtId="0" fontId="28" fillId="4" borderId="25" xfId="0" applyFont="1" applyFill="1" applyBorder="1" applyAlignment="1">
      <alignment horizontal="center" vertical="center" wrapText="1"/>
    </xf>
    <xf numFmtId="0" fontId="28" fillId="4" borderId="14" xfId="0" applyFont="1" applyFill="1" applyBorder="1" applyAlignment="1">
      <alignment horizontal="left" vertical="center" wrapText="1"/>
    </xf>
    <xf numFmtId="0" fontId="28" fillId="4" borderId="13" xfId="0" applyFont="1" applyFill="1" applyBorder="1" applyAlignment="1">
      <alignment horizontal="left" vertical="center" wrapText="1"/>
    </xf>
    <xf numFmtId="164" fontId="28" fillId="3" borderId="30" xfId="0" applyNumberFormat="1" applyFont="1" applyFill="1" applyBorder="1" applyAlignment="1">
      <alignment horizontal="center" vertical="center" wrapText="1"/>
    </xf>
    <xf numFmtId="44" fontId="28" fillId="4" borderId="38" xfId="1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textRotation="90"/>
    </xf>
    <xf numFmtId="0" fontId="0" fillId="0" borderId="65" xfId="0" applyBorder="1" applyAlignment="1">
      <alignment horizontal="center" vertical="center" textRotation="90"/>
    </xf>
    <xf numFmtId="0" fontId="0" fillId="0" borderId="63" xfId="0" applyBorder="1" applyAlignment="1">
      <alignment horizontal="center" vertical="center" textRotation="90"/>
    </xf>
    <xf numFmtId="44" fontId="28" fillId="4" borderId="25" xfId="1" applyFont="1" applyFill="1" applyBorder="1" applyAlignment="1">
      <alignment horizontal="center" vertical="center" wrapText="1"/>
    </xf>
    <xf numFmtId="164" fontId="28" fillId="3" borderId="25" xfId="0" applyNumberFormat="1" applyFont="1" applyFill="1" applyBorder="1" applyAlignment="1">
      <alignment horizontal="center" vertical="center" wrapText="1"/>
    </xf>
    <xf numFmtId="0" fontId="28" fillId="4" borderId="21" xfId="0" applyFont="1" applyFill="1" applyBorder="1" applyAlignment="1">
      <alignment horizontal="center" vertical="center" wrapText="1"/>
    </xf>
    <xf numFmtId="0" fontId="28" fillId="4" borderId="40" xfId="0" applyFont="1" applyFill="1" applyBorder="1" applyAlignment="1">
      <alignment horizontal="center" vertical="center" wrapText="1"/>
    </xf>
    <xf numFmtId="0" fontId="28" fillId="3" borderId="30" xfId="0" applyFont="1" applyFill="1" applyBorder="1" applyAlignment="1">
      <alignment horizontal="center" vertical="center"/>
    </xf>
    <xf numFmtId="0" fontId="28" fillId="3" borderId="23" xfId="0" applyFont="1" applyFill="1" applyBorder="1" applyAlignment="1">
      <alignment horizontal="center" vertical="center"/>
    </xf>
    <xf numFmtId="0" fontId="28" fillId="3" borderId="38" xfId="0" applyFont="1" applyFill="1" applyBorder="1" applyAlignment="1">
      <alignment horizontal="center" vertical="center"/>
    </xf>
    <xf numFmtId="0" fontId="38" fillId="0" borderId="7" xfId="0" applyFont="1" applyBorder="1" applyAlignment="1">
      <alignment vertical="center" wrapText="1"/>
    </xf>
    <xf numFmtId="0" fontId="37" fillId="15" borderId="59" xfId="0" applyFont="1" applyFill="1" applyBorder="1" applyAlignment="1">
      <alignment horizontal="center"/>
    </xf>
    <xf numFmtId="0" fontId="37" fillId="15" borderId="58" xfId="0" applyFont="1" applyFill="1" applyBorder="1" applyAlignment="1">
      <alignment horizontal="center"/>
    </xf>
    <xf numFmtId="0" fontId="37" fillId="15" borderId="57" xfId="0" applyFont="1" applyFill="1" applyBorder="1" applyAlignment="1">
      <alignment horizontal="center"/>
    </xf>
    <xf numFmtId="0" fontId="6" fillId="18" borderId="24" xfId="0" applyFont="1" applyFill="1" applyBorder="1" applyAlignment="1">
      <alignment horizontal="center" vertical="center" textRotation="90" wrapText="1"/>
    </xf>
    <xf numFmtId="0" fontId="6" fillId="18" borderId="35" xfId="0" applyFont="1" applyFill="1" applyBorder="1" applyAlignment="1">
      <alignment horizontal="center" vertical="center" textRotation="90" wrapText="1"/>
    </xf>
    <xf numFmtId="0" fontId="6" fillId="18" borderId="27" xfId="0" applyFont="1" applyFill="1" applyBorder="1" applyAlignment="1">
      <alignment horizontal="center" vertical="center" textRotation="90" wrapText="1"/>
    </xf>
    <xf numFmtId="0" fontId="6" fillId="0" borderId="28" xfId="0" applyFont="1" applyBorder="1" applyAlignment="1">
      <alignment horizontal="center" vertical="center" textRotation="90" wrapText="1"/>
    </xf>
    <xf numFmtId="0" fontId="6" fillId="12" borderId="24" xfId="0" applyFont="1" applyFill="1" applyBorder="1" applyAlignment="1">
      <alignment horizontal="center" vertical="center" textRotation="90" wrapText="1"/>
    </xf>
    <xf numFmtId="0" fontId="6" fillId="12" borderId="41" xfId="0" applyFont="1" applyFill="1" applyBorder="1" applyAlignment="1">
      <alignment horizontal="center" vertical="center" textRotation="90" wrapText="1"/>
    </xf>
    <xf numFmtId="0" fontId="6" fillId="12" borderId="35" xfId="0" applyFont="1" applyFill="1" applyBorder="1" applyAlignment="1">
      <alignment horizontal="center" vertical="center" textRotation="90" wrapText="1"/>
    </xf>
    <xf numFmtId="0" fontId="6" fillId="12" borderId="27" xfId="0" applyFont="1" applyFill="1" applyBorder="1" applyAlignment="1">
      <alignment horizontal="center" vertical="center" textRotation="90" wrapText="1"/>
    </xf>
    <xf numFmtId="0" fontId="0" fillId="0" borderId="26" xfId="0" applyBorder="1" applyAlignment="1">
      <alignment horizontal="center" vertical="center" textRotation="90" wrapText="1"/>
    </xf>
    <xf numFmtId="0" fontId="0" fillId="0" borderId="29" xfId="0" applyBorder="1" applyAlignment="1">
      <alignment horizontal="center" vertical="center" textRotation="90" wrapText="1"/>
    </xf>
    <xf numFmtId="0" fontId="6" fillId="18" borderId="24" xfId="0" applyFont="1" applyFill="1" applyBorder="1" applyAlignment="1">
      <alignment horizontal="center" vertical="center" textRotation="90"/>
    </xf>
    <xf numFmtId="0" fontId="6" fillId="18" borderId="35" xfId="0" applyFont="1" applyFill="1" applyBorder="1" applyAlignment="1">
      <alignment horizontal="center" vertical="center" textRotation="90"/>
    </xf>
    <xf numFmtId="0" fontId="6" fillId="18" borderId="27" xfId="0" applyFont="1" applyFill="1" applyBorder="1" applyAlignment="1">
      <alignment horizontal="center" vertical="center" textRotation="90"/>
    </xf>
    <xf numFmtId="0" fontId="20" fillId="12" borderId="15" xfId="0" applyFont="1" applyFill="1" applyBorder="1" applyAlignment="1">
      <alignment horizontal="center" vertical="center"/>
    </xf>
    <xf numFmtId="0" fontId="20" fillId="12" borderId="16" xfId="0" applyFont="1" applyFill="1" applyBorder="1" applyAlignment="1">
      <alignment horizontal="center" vertical="center"/>
    </xf>
    <xf numFmtId="0" fontId="20" fillId="12" borderId="32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 wrapText="1"/>
    </xf>
    <xf numFmtId="164" fontId="19" fillId="3" borderId="1" xfId="0" applyNumberFormat="1" applyFont="1" applyFill="1" applyBorder="1" applyAlignment="1">
      <alignment horizontal="center" vertical="center" wrapText="1"/>
    </xf>
    <xf numFmtId="164" fontId="19" fillId="3" borderId="20" xfId="0" applyNumberFormat="1" applyFont="1" applyFill="1" applyBorder="1" applyAlignment="1">
      <alignment horizontal="center" vertical="center" wrapText="1"/>
    </xf>
    <xf numFmtId="0" fontId="20" fillId="12" borderId="24" xfId="0" applyFont="1" applyFill="1" applyBorder="1" applyAlignment="1">
      <alignment horizontal="center" vertical="center"/>
    </xf>
    <xf numFmtId="0" fontId="20" fillId="12" borderId="26" xfId="0" applyFont="1" applyFill="1" applyBorder="1" applyAlignment="1">
      <alignment horizontal="center" vertical="center"/>
    </xf>
    <xf numFmtId="44" fontId="19" fillId="4" borderId="12" xfId="1" applyFont="1" applyFill="1" applyBorder="1" applyAlignment="1">
      <alignment horizontal="center" vertical="center" wrapText="1"/>
    </xf>
    <xf numFmtId="44" fontId="19" fillId="4" borderId="19" xfId="1" applyFont="1" applyFill="1" applyBorder="1" applyAlignment="1">
      <alignment horizontal="center" vertical="center" wrapText="1"/>
    </xf>
    <xf numFmtId="44" fontId="19" fillId="4" borderId="7" xfId="1" applyFont="1" applyFill="1" applyBorder="1" applyAlignment="1">
      <alignment horizontal="center" vertical="center" wrapText="1"/>
    </xf>
    <xf numFmtId="44" fontId="19" fillId="4" borderId="3" xfId="1" applyFont="1" applyFill="1" applyBorder="1" applyAlignment="1">
      <alignment horizontal="center" vertical="center" wrapText="1"/>
    </xf>
    <xf numFmtId="0" fontId="17" fillId="0" borderId="7" xfId="0" applyFont="1" applyBorder="1"/>
    <xf numFmtId="0" fontId="6" fillId="15" borderId="10" xfId="0" applyFont="1" applyFill="1" applyBorder="1" applyAlignment="1">
      <alignment vertical="center" textRotation="90" wrapText="1"/>
    </xf>
    <xf numFmtId="0" fontId="6" fillId="15" borderId="10" xfId="0" applyFont="1" applyFill="1" applyBorder="1" applyAlignment="1">
      <alignment horizontal="left" vertical="center" readingOrder="1"/>
    </xf>
    <xf numFmtId="0" fontId="29" fillId="15" borderId="10" xfId="0" applyFont="1" applyFill="1" applyBorder="1" applyAlignment="1">
      <alignment horizontal="center" vertical="center" readingOrder="1"/>
    </xf>
    <xf numFmtId="166" fontId="6" fillId="15" borderId="10" xfId="1" applyNumberFormat="1" applyFont="1" applyFill="1" applyBorder="1" applyAlignment="1">
      <alignment horizontal="right" vertical="center" readingOrder="1"/>
    </xf>
    <xf numFmtId="0" fontId="0" fillId="15" borderId="10" xfId="0" applyFill="1" applyBorder="1"/>
    <xf numFmtId="0" fontId="0" fillId="15" borderId="11" xfId="0" applyFill="1" applyBorder="1"/>
    <xf numFmtId="0" fontId="37" fillId="14" borderId="6" xfId="0" applyFont="1" applyFill="1" applyBorder="1" applyAlignment="1">
      <alignment horizontal="center" vertical="center"/>
    </xf>
    <xf numFmtId="0" fontId="37" fillId="14" borderId="69" xfId="0" applyFont="1" applyFill="1" applyBorder="1" applyAlignment="1">
      <alignment horizontal="center" vertical="center"/>
    </xf>
    <xf numFmtId="0" fontId="37" fillId="14" borderId="5" xfId="0" applyFont="1" applyFill="1" applyBorder="1" applyAlignment="1">
      <alignment horizontal="center" vertical="center"/>
    </xf>
    <xf numFmtId="0" fontId="0" fillId="0" borderId="52" xfId="0" applyBorder="1"/>
    <xf numFmtId="0" fontId="6" fillId="0" borderId="52" xfId="0" applyFont="1" applyBorder="1" applyAlignment="1">
      <alignment vertical="center" textRotation="90" wrapText="1"/>
    </xf>
    <xf numFmtId="0" fontId="0" fillId="0" borderId="7" xfId="0" applyBorder="1"/>
    <xf numFmtId="166" fontId="21" fillId="0" borderId="7" xfId="0" applyNumberFormat="1" applyFont="1" applyBorder="1" applyAlignment="1">
      <alignment horizontal="right"/>
    </xf>
    <xf numFmtId="166" fontId="21" fillId="0" borderId="7" xfId="1" applyNumberFormat="1" applyFont="1" applyBorder="1" applyAlignment="1">
      <alignment horizontal="right"/>
    </xf>
    <xf numFmtId="166" fontId="6" fillId="0" borderId="7" xfId="0" applyNumberFormat="1" applyFont="1" applyBorder="1" applyAlignment="1">
      <alignment vertical="center"/>
    </xf>
    <xf numFmtId="44" fontId="8" fillId="0" borderId="0" xfId="0" applyNumberFormat="1" applyFont="1" applyAlignment="1">
      <alignment vertical="center"/>
    </xf>
    <xf numFmtId="166" fontId="41" fillId="0" borderId="7" xfId="0" applyNumberFormat="1" applyFont="1" applyBorder="1" applyAlignment="1">
      <alignment vertical="center"/>
    </xf>
    <xf numFmtId="166" fontId="38" fillId="0" borderId="7" xfId="0" applyNumberFormat="1" applyFont="1" applyBorder="1" applyAlignment="1">
      <alignment horizontal="right" vertical="center"/>
    </xf>
    <xf numFmtId="166" fontId="38" fillId="0" borderId="7" xfId="1" applyNumberFormat="1" applyFont="1" applyBorder="1" applyAlignment="1">
      <alignment horizontal="right" vertical="center"/>
    </xf>
    <xf numFmtId="166" fontId="6" fillId="15" borderId="4" xfId="1" applyNumberFormat="1" applyFont="1" applyFill="1" applyBorder="1" applyAlignment="1">
      <alignment vertical="center"/>
    </xf>
    <xf numFmtId="166" fontId="38" fillId="0" borderId="7" xfId="0" applyNumberFormat="1" applyFont="1" applyBorder="1" applyAlignment="1">
      <alignment horizontal="left" vertical="center"/>
    </xf>
    <xf numFmtId="166" fontId="0" fillId="0" borderId="0" xfId="0" applyNumberFormat="1" applyAlignment="1"/>
    <xf numFmtId="166" fontId="6" fillId="0" borderId="7" xfId="0" applyNumberFormat="1" applyFont="1" applyBorder="1" applyAlignment="1"/>
    <xf numFmtId="166" fontId="38" fillId="0" borderId="7" xfId="0" applyNumberFormat="1" applyFont="1" applyBorder="1" applyAlignment="1">
      <alignment vertical="center"/>
    </xf>
    <xf numFmtId="166" fontId="8" fillId="0" borderId="0" xfId="0" applyNumberFormat="1" applyFont="1" applyAlignment="1">
      <alignment vertical="center"/>
    </xf>
    <xf numFmtId="9" fontId="41" fillId="15" borderId="7" xfId="4" applyFont="1" applyFill="1" applyBorder="1" applyAlignment="1">
      <alignment horizontal="center" vertical="center"/>
    </xf>
    <xf numFmtId="166" fontId="41" fillId="0" borderId="7" xfId="1" applyNumberFormat="1" applyFont="1" applyBorder="1" applyAlignment="1">
      <alignment vertical="center"/>
    </xf>
    <xf numFmtId="166" fontId="41" fillId="15" borderId="7" xfId="0" applyNumberFormat="1" applyFont="1" applyFill="1" applyBorder="1" applyAlignment="1">
      <alignment vertical="center"/>
    </xf>
    <xf numFmtId="166" fontId="38" fillId="0" borderId="3" xfId="0" applyNumberFormat="1" applyFont="1" applyBorder="1" applyAlignment="1">
      <alignment horizontal="right" vertical="center"/>
    </xf>
    <xf numFmtId="166" fontId="0" fillId="0" borderId="0" xfId="0" applyNumberFormat="1"/>
    <xf numFmtId="0" fontId="35" fillId="14" borderId="7" xfId="0" applyFont="1" applyFill="1" applyBorder="1" applyAlignment="1">
      <alignment horizontal="center" vertical="center"/>
    </xf>
    <xf numFmtId="0" fontId="36" fillId="14" borderId="7" xfId="0" applyFont="1" applyFill="1" applyBorder="1" applyAlignment="1">
      <alignment horizontal="center" vertical="center" wrapText="1"/>
    </xf>
    <xf numFmtId="10" fontId="21" fillId="0" borderId="7" xfId="4" applyNumberFormat="1" applyFont="1" applyBorder="1" applyAlignment="1">
      <alignment horizontal="center"/>
    </xf>
    <xf numFmtId="9" fontId="55" fillId="15" borderId="28" xfId="4" applyFont="1" applyFill="1" applyBorder="1" applyAlignment="1">
      <alignment horizontal="center"/>
    </xf>
    <xf numFmtId="0" fontId="55" fillId="19" borderId="7" xfId="0" applyFont="1" applyFill="1" applyBorder="1" applyAlignment="1">
      <alignment horizontal="center" vertical="center" wrapText="1"/>
    </xf>
    <xf numFmtId="0" fontId="17" fillId="0" borderId="4" xfId="0" applyFont="1" applyBorder="1"/>
    <xf numFmtId="166" fontId="21" fillId="0" borderId="1" xfId="0" applyNumberFormat="1" applyFont="1" applyBorder="1" applyAlignment="1">
      <alignment horizontal="right"/>
    </xf>
    <xf numFmtId="166" fontId="55" fillId="15" borderId="28" xfId="0" applyNumberFormat="1" applyFont="1" applyFill="1" applyBorder="1" applyAlignment="1">
      <alignment horizontal="right"/>
    </xf>
    <xf numFmtId="166" fontId="21" fillId="19" borderId="45" xfId="0" applyNumberFormat="1" applyFont="1" applyFill="1" applyBorder="1" applyAlignment="1">
      <alignment horizontal="right"/>
    </xf>
    <xf numFmtId="166" fontId="21" fillId="19" borderId="7" xfId="0" applyNumberFormat="1" applyFont="1" applyFill="1" applyBorder="1" applyAlignment="1">
      <alignment horizontal="right"/>
    </xf>
    <xf numFmtId="166" fontId="38" fillId="0" borderId="7" xfId="0" applyNumberFormat="1" applyFont="1" applyBorder="1"/>
    <xf numFmtId="0" fontId="9" fillId="0" borderId="7" xfId="0" applyFont="1" applyBorder="1" applyAlignment="1">
      <alignment horizontal="justify" vertical="center" wrapText="1"/>
    </xf>
    <xf numFmtId="44" fontId="9" fillId="0" borderId="7" xfId="1" applyFont="1" applyBorder="1" applyAlignment="1">
      <alignment horizontal="right" vertical="center" wrapText="1"/>
    </xf>
    <xf numFmtId="0" fontId="8" fillId="0" borderId="7" xfId="0" applyFont="1" applyBorder="1"/>
    <xf numFmtId="0" fontId="0" fillId="0" borderId="7" xfId="0" applyBorder="1" applyAlignment="1">
      <alignment vertical="center"/>
    </xf>
    <xf numFmtId="0" fontId="0" fillId="0" borderId="28" xfId="0" applyBorder="1"/>
    <xf numFmtId="164" fontId="28" fillId="3" borderId="28" xfId="0" applyNumberFormat="1" applyFont="1" applyFill="1" applyBorder="1" applyAlignment="1">
      <alignment horizontal="center" vertical="center" wrapText="1"/>
    </xf>
  </cellXfs>
  <cellStyles count="5">
    <cellStyle name="Millares" xfId="3" builtinId="3"/>
    <cellStyle name="Millares 2" xfId="2"/>
    <cellStyle name="Moneda" xfId="1" builtinId="4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C"/>
              <a:t>Participacion</a:t>
            </a:r>
            <a:r>
              <a:rPr lang="es-EC" baseline="0"/>
              <a:t> de las inversiones</a:t>
            </a:r>
            <a:endParaRPr lang="es-EC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centro!$B$82:$B$88</c:f>
              <c:strCache>
                <c:ptCount val="7"/>
                <c:pt idx="0">
                  <c:v>Planificacion urbana y equipamiento</c:v>
                </c:pt>
                <c:pt idx="1">
                  <c:v>Infraestructura básica y ambiente</c:v>
                </c:pt>
                <c:pt idx="2">
                  <c:v>Vialidad y movilidad</c:v>
                </c:pt>
                <c:pt idx="3">
                  <c:v>Económico productivo</c:v>
                </c:pt>
                <c:pt idx="4">
                  <c:v>Planificación institucional de desarrollo y  ordenamiento territorial</c:v>
                </c:pt>
                <c:pt idx="5">
                  <c:v>Cultura</c:v>
                </c:pt>
                <c:pt idx="6">
                  <c:v>Social</c:v>
                </c:pt>
              </c:strCache>
            </c:strRef>
          </c:cat>
          <c:val>
            <c:numRef>
              <c:f>centro!$C$82:$C$88</c:f>
              <c:numCache>
                <c:formatCode>General</c:formatCode>
                <c:ptCount val="7"/>
              </c:numCache>
            </c:numRef>
          </c:val>
        </c:ser>
        <c:ser>
          <c:idx val="1"/>
          <c:order val="1"/>
          <c:invertIfNegative val="0"/>
          <c:cat>
            <c:strRef>
              <c:f>centro!$B$82:$B$88</c:f>
              <c:strCache>
                <c:ptCount val="7"/>
                <c:pt idx="0">
                  <c:v>Planificacion urbana y equipamiento</c:v>
                </c:pt>
                <c:pt idx="1">
                  <c:v>Infraestructura básica y ambiente</c:v>
                </c:pt>
                <c:pt idx="2">
                  <c:v>Vialidad y movilidad</c:v>
                </c:pt>
                <c:pt idx="3">
                  <c:v>Económico productivo</c:v>
                </c:pt>
                <c:pt idx="4">
                  <c:v>Planificación institucional de desarrollo y  ordenamiento territorial</c:v>
                </c:pt>
                <c:pt idx="5">
                  <c:v>Cultura</c:v>
                </c:pt>
                <c:pt idx="6">
                  <c:v>Social</c:v>
                </c:pt>
              </c:strCache>
            </c:strRef>
          </c:cat>
          <c:val>
            <c:numRef>
              <c:f>centro!$D$82:$D$88</c:f>
              <c:numCache>
                <c:formatCode>General</c:formatCode>
                <c:ptCount val="7"/>
              </c:numCache>
            </c:numRef>
          </c:val>
        </c:ser>
        <c:ser>
          <c:idx val="2"/>
          <c:order val="2"/>
          <c:invertIfNegative val="0"/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centro!$B$82:$B$88</c:f>
              <c:strCache>
                <c:ptCount val="7"/>
                <c:pt idx="0">
                  <c:v>Planificacion urbana y equipamiento</c:v>
                </c:pt>
                <c:pt idx="1">
                  <c:v>Infraestructura básica y ambiente</c:v>
                </c:pt>
                <c:pt idx="2">
                  <c:v>Vialidad y movilidad</c:v>
                </c:pt>
                <c:pt idx="3">
                  <c:v>Económico productivo</c:v>
                </c:pt>
                <c:pt idx="4">
                  <c:v>Planificación institucional de desarrollo y  ordenamiento territorial</c:v>
                </c:pt>
                <c:pt idx="5">
                  <c:v>Cultura</c:v>
                </c:pt>
                <c:pt idx="6">
                  <c:v>Social</c:v>
                </c:pt>
              </c:strCache>
            </c:strRef>
          </c:cat>
          <c:val>
            <c:numRef>
              <c:f>centro!$E$82:$E$88</c:f>
              <c:numCache>
                <c:formatCode>0.00%</c:formatCode>
                <c:ptCount val="7"/>
                <c:pt idx="0">
                  <c:v>0.26932202204224959</c:v>
                </c:pt>
                <c:pt idx="1">
                  <c:v>0.2469620232979346</c:v>
                </c:pt>
                <c:pt idx="2">
                  <c:v>0.17173243038390615</c:v>
                </c:pt>
                <c:pt idx="3">
                  <c:v>7.8500223521052754E-3</c:v>
                </c:pt>
                <c:pt idx="4">
                  <c:v>8.3883831931886622E-4</c:v>
                </c:pt>
                <c:pt idx="5">
                  <c:v>4.7329201284743529E-2</c:v>
                </c:pt>
                <c:pt idx="6">
                  <c:v>0.25596546231974199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71202304"/>
        <c:axId val="71203840"/>
      </c:barChart>
      <c:catAx>
        <c:axId val="71202304"/>
        <c:scaling>
          <c:orientation val="minMax"/>
        </c:scaling>
        <c:delete val="0"/>
        <c:axPos val="b"/>
        <c:majorTickMark val="none"/>
        <c:minorTickMark val="none"/>
        <c:tickLblPos val="nextTo"/>
        <c:crossAx val="71203840"/>
        <c:crosses val="autoZero"/>
        <c:auto val="1"/>
        <c:lblAlgn val="ctr"/>
        <c:lblOffset val="100"/>
        <c:noMultiLvlLbl val="0"/>
      </c:catAx>
      <c:valAx>
        <c:axId val="712038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1202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C"/>
              <a:t>Participacion de las inversiones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periferia!$B$47:$B$53</c:f>
              <c:strCache>
                <c:ptCount val="7"/>
                <c:pt idx="0">
                  <c:v>Planificacion urbana y equipamiento</c:v>
                </c:pt>
                <c:pt idx="1">
                  <c:v>Infraestructura básica y ambiente</c:v>
                </c:pt>
                <c:pt idx="2">
                  <c:v>Vialidad y movilidad</c:v>
                </c:pt>
                <c:pt idx="3">
                  <c:v>Económico productivo</c:v>
                </c:pt>
                <c:pt idx="4">
                  <c:v>Planificación institucional de desarrollo y  ordenamiento territorial</c:v>
                </c:pt>
                <c:pt idx="5">
                  <c:v>Cultura</c:v>
                </c:pt>
                <c:pt idx="6">
                  <c:v>Social</c:v>
                </c:pt>
              </c:strCache>
            </c:strRef>
          </c:cat>
          <c:val>
            <c:numRef>
              <c:f>periferia!$C$47:$C$53</c:f>
              <c:numCache>
                <c:formatCode>General</c:formatCode>
                <c:ptCount val="7"/>
              </c:numCache>
            </c:numRef>
          </c:val>
        </c:ser>
        <c:ser>
          <c:idx val="1"/>
          <c:order val="1"/>
          <c:invertIfNegative val="0"/>
          <c:cat>
            <c:strRef>
              <c:f>periferia!$B$47:$B$53</c:f>
              <c:strCache>
                <c:ptCount val="7"/>
                <c:pt idx="0">
                  <c:v>Planificacion urbana y equipamiento</c:v>
                </c:pt>
                <c:pt idx="1">
                  <c:v>Infraestructura básica y ambiente</c:v>
                </c:pt>
                <c:pt idx="2">
                  <c:v>Vialidad y movilidad</c:v>
                </c:pt>
                <c:pt idx="3">
                  <c:v>Económico productivo</c:v>
                </c:pt>
                <c:pt idx="4">
                  <c:v>Planificación institucional de desarrollo y  ordenamiento territorial</c:v>
                </c:pt>
                <c:pt idx="5">
                  <c:v>Cultura</c:v>
                </c:pt>
                <c:pt idx="6">
                  <c:v>Social</c:v>
                </c:pt>
              </c:strCache>
            </c:strRef>
          </c:cat>
          <c:val>
            <c:numRef>
              <c:f>periferia!$D$47:$D$53</c:f>
              <c:numCache>
                <c:formatCode>General</c:formatCode>
                <c:ptCount val="7"/>
              </c:numCache>
            </c:numRef>
          </c:val>
        </c:ser>
        <c:ser>
          <c:idx val="2"/>
          <c:order val="2"/>
          <c:invertIfNegative val="0"/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periferia!$B$47:$B$53</c:f>
              <c:strCache>
                <c:ptCount val="7"/>
                <c:pt idx="0">
                  <c:v>Planificacion urbana y equipamiento</c:v>
                </c:pt>
                <c:pt idx="1">
                  <c:v>Infraestructura básica y ambiente</c:v>
                </c:pt>
                <c:pt idx="2">
                  <c:v>Vialidad y movilidad</c:v>
                </c:pt>
                <c:pt idx="3">
                  <c:v>Económico productivo</c:v>
                </c:pt>
                <c:pt idx="4">
                  <c:v>Planificación institucional de desarrollo y  ordenamiento territorial</c:v>
                </c:pt>
                <c:pt idx="5">
                  <c:v>Cultura</c:v>
                </c:pt>
                <c:pt idx="6">
                  <c:v>Social</c:v>
                </c:pt>
              </c:strCache>
            </c:strRef>
          </c:cat>
          <c:val>
            <c:numRef>
              <c:f>periferia!$E$47:$E$53</c:f>
              <c:numCache>
                <c:formatCode>0.00%</c:formatCode>
                <c:ptCount val="7"/>
                <c:pt idx="0">
                  <c:v>0.24367298467332257</c:v>
                </c:pt>
                <c:pt idx="1">
                  <c:v>0.27673957355621082</c:v>
                </c:pt>
                <c:pt idx="2">
                  <c:v>0.36058064050320709</c:v>
                </c:pt>
                <c:pt idx="3">
                  <c:v>5.7760231503007865E-3</c:v>
                </c:pt>
                <c:pt idx="4">
                  <c:v>3.4656138901804716E-3</c:v>
                </c:pt>
                <c:pt idx="5">
                  <c:v>0.10976516422677822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71451776"/>
        <c:axId val="71453312"/>
      </c:barChart>
      <c:catAx>
        <c:axId val="71451776"/>
        <c:scaling>
          <c:orientation val="minMax"/>
        </c:scaling>
        <c:delete val="0"/>
        <c:axPos val="b"/>
        <c:majorTickMark val="none"/>
        <c:minorTickMark val="none"/>
        <c:tickLblPos val="nextTo"/>
        <c:crossAx val="71453312"/>
        <c:crosses val="autoZero"/>
        <c:auto val="1"/>
        <c:lblAlgn val="ctr"/>
        <c:lblOffset val="100"/>
        <c:noMultiLvlLbl val="0"/>
      </c:catAx>
      <c:valAx>
        <c:axId val="714533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14517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C"/>
              <a:t>Participacion de las inversiones</a:t>
            </a:r>
          </a:p>
        </c:rich>
      </c:tx>
      <c:layout>
        <c:manualLayout>
          <c:xMode val="edge"/>
          <c:yMode val="edge"/>
          <c:x val="0.26954148301650865"/>
          <c:y val="2.919708029197080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elete val="1"/>
          </c:dLbls>
          <c:cat>
            <c:strRef>
              <c:f>Cuchil!$B$28:$B$33</c:f>
              <c:strCache>
                <c:ptCount val="6"/>
                <c:pt idx="0">
                  <c:v>Planificacion urbana y equipamiento</c:v>
                </c:pt>
                <c:pt idx="1">
                  <c:v>Infraestructura básica y ambiente</c:v>
                </c:pt>
                <c:pt idx="2">
                  <c:v>Económico productivo</c:v>
                </c:pt>
                <c:pt idx="3">
                  <c:v>Planificación institucional de desarrollo y  ordenamiento territorial</c:v>
                </c:pt>
                <c:pt idx="4">
                  <c:v>Cultura</c:v>
                </c:pt>
                <c:pt idx="5">
                  <c:v>Social</c:v>
                </c:pt>
              </c:strCache>
            </c:strRef>
          </c:cat>
          <c:val>
            <c:numRef>
              <c:f>Cuchil!$C$28:$C$33</c:f>
              <c:numCache>
                <c:formatCode>General</c:formatCode>
                <c:ptCount val="6"/>
              </c:numCache>
            </c:numRef>
          </c:val>
        </c:ser>
        <c:ser>
          <c:idx val="1"/>
          <c:order val="1"/>
          <c:invertIfNegative val="0"/>
          <c:dLbls>
            <c:delete val="1"/>
          </c:dLbls>
          <c:cat>
            <c:strRef>
              <c:f>Cuchil!$B$28:$B$33</c:f>
              <c:strCache>
                <c:ptCount val="6"/>
                <c:pt idx="0">
                  <c:v>Planificacion urbana y equipamiento</c:v>
                </c:pt>
                <c:pt idx="1">
                  <c:v>Infraestructura básica y ambiente</c:v>
                </c:pt>
                <c:pt idx="2">
                  <c:v>Económico productivo</c:v>
                </c:pt>
                <c:pt idx="3">
                  <c:v>Planificación institucional de desarrollo y  ordenamiento territorial</c:v>
                </c:pt>
                <c:pt idx="4">
                  <c:v>Cultura</c:v>
                </c:pt>
                <c:pt idx="5">
                  <c:v>Social</c:v>
                </c:pt>
              </c:strCache>
            </c:strRef>
          </c:cat>
          <c:val>
            <c:numRef>
              <c:f>Cuchil!$D$28:$D$33</c:f>
              <c:numCache>
                <c:formatCode>General</c:formatCode>
                <c:ptCount val="6"/>
              </c:numCache>
            </c:numRef>
          </c:val>
        </c:ser>
        <c:ser>
          <c:idx val="2"/>
          <c:order val="2"/>
          <c:invertIfNegative val="0"/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Cuchil!$B$28:$B$33</c:f>
              <c:strCache>
                <c:ptCount val="6"/>
                <c:pt idx="0">
                  <c:v>Planificacion urbana y equipamiento</c:v>
                </c:pt>
                <c:pt idx="1">
                  <c:v>Infraestructura básica y ambiente</c:v>
                </c:pt>
                <c:pt idx="2">
                  <c:v>Económico productivo</c:v>
                </c:pt>
                <c:pt idx="3">
                  <c:v>Planificación institucional de desarrollo y  ordenamiento territorial</c:v>
                </c:pt>
                <c:pt idx="4">
                  <c:v>Cultura</c:v>
                </c:pt>
                <c:pt idx="5">
                  <c:v>Social</c:v>
                </c:pt>
              </c:strCache>
            </c:strRef>
          </c:cat>
          <c:val>
            <c:numRef>
              <c:f>Cuchil!$E$28:$E$33</c:f>
              <c:numCache>
                <c:formatCode>0.00%</c:formatCode>
                <c:ptCount val="6"/>
                <c:pt idx="0">
                  <c:v>0.75883742444041369</c:v>
                </c:pt>
                <c:pt idx="1">
                  <c:v>0.19069924480616257</c:v>
                </c:pt>
                <c:pt idx="2">
                  <c:v>1.0092666150684715E-2</c:v>
                </c:pt>
                <c:pt idx="3">
                  <c:v>2.018533230136943E-2</c:v>
                </c:pt>
                <c:pt idx="4">
                  <c:v>2.018533230136943E-2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40"/>
        <c:axId val="74000256"/>
        <c:axId val="74037504"/>
      </c:barChart>
      <c:catAx>
        <c:axId val="74000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74037504"/>
        <c:crosses val="autoZero"/>
        <c:auto val="1"/>
        <c:lblAlgn val="ctr"/>
        <c:lblOffset val="100"/>
        <c:noMultiLvlLbl val="0"/>
      </c:catAx>
      <c:valAx>
        <c:axId val="740375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4000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C"/>
              <a:t>Participación de las inversiones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Guel!$B$24:$B$29</c:f>
              <c:strCache>
                <c:ptCount val="6"/>
                <c:pt idx="0">
                  <c:v>Planificacion urbana y equipamiento</c:v>
                </c:pt>
                <c:pt idx="1">
                  <c:v>Infraestructura básica y ambiente</c:v>
                </c:pt>
                <c:pt idx="2">
                  <c:v>Económico productivo</c:v>
                </c:pt>
                <c:pt idx="3">
                  <c:v>Planificación institucional de desarrollo y  ordenamiento territorial</c:v>
                </c:pt>
                <c:pt idx="4">
                  <c:v>Cultura</c:v>
                </c:pt>
                <c:pt idx="5">
                  <c:v>Social</c:v>
                </c:pt>
              </c:strCache>
            </c:strRef>
          </c:cat>
          <c:val>
            <c:numRef>
              <c:f>Guel!$C$24:$C$29</c:f>
              <c:numCache>
                <c:formatCode>General</c:formatCode>
                <c:ptCount val="6"/>
              </c:numCache>
            </c:numRef>
          </c:val>
        </c:ser>
        <c:ser>
          <c:idx val="1"/>
          <c:order val="1"/>
          <c:invertIfNegative val="0"/>
          <c:cat>
            <c:strRef>
              <c:f>Guel!$B$24:$B$29</c:f>
              <c:strCache>
                <c:ptCount val="6"/>
                <c:pt idx="0">
                  <c:v>Planificacion urbana y equipamiento</c:v>
                </c:pt>
                <c:pt idx="1">
                  <c:v>Infraestructura básica y ambiente</c:v>
                </c:pt>
                <c:pt idx="2">
                  <c:v>Económico productivo</c:v>
                </c:pt>
                <c:pt idx="3">
                  <c:v>Planificación institucional de desarrollo y  ordenamiento territorial</c:v>
                </c:pt>
                <c:pt idx="4">
                  <c:v>Cultura</c:v>
                </c:pt>
                <c:pt idx="5">
                  <c:v>Social</c:v>
                </c:pt>
              </c:strCache>
            </c:strRef>
          </c:cat>
          <c:val>
            <c:numRef>
              <c:f>Guel!$D$24:$D$29</c:f>
              <c:numCache>
                <c:formatCode>General</c:formatCode>
                <c:ptCount val="6"/>
              </c:numCache>
            </c:numRef>
          </c:val>
        </c:ser>
        <c:ser>
          <c:idx val="2"/>
          <c:order val="2"/>
          <c:invertIfNegative val="0"/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Guel!$B$24:$B$29</c:f>
              <c:strCache>
                <c:ptCount val="6"/>
                <c:pt idx="0">
                  <c:v>Planificacion urbana y equipamiento</c:v>
                </c:pt>
                <c:pt idx="1">
                  <c:v>Infraestructura básica y ambiente</c:v>
                </c:pt>
                <c:pt idx="2">
                  <c:v>Económico productivo</c:v>
                </c:pt>
                <c:pt idx="3">
                  <c:v>Planificación institucional de desarrollo y  ordenamiento territorial</c:v>
                </c:pt>
                <c:pt idx="4">
                  <c:v>Cultura</c:v>
                </c:pt>
                <c:pt idx="5">
                  <c:v>Social</c:v>
                </c:pt>
              </c:strCache>
            </c:strRef>
          </c:cat>
          <c:val>
            <c:numRef>
              <c:f>Guel!$E$24:$E$29</c:f>
              <c:numCache>
                <c:formatCode>0.00%</c:formatCode>
                <c:ptCount val="6"/>
                <c:pt idx="0">
                  <c:v>0.21789080999886967</c:v>
                </c:pt>
                <c:pt idx="1">
                  <c:v>0.76855290053216307</c:v>
                </c:pt>
                <c:pt idx="2">
                  <c:v>2.7112578937934671E-3</c:v>
                </c:pt>
                <c:pt idx="3">
                  <c:v>4.0668868406902011E-3</c:v>
                </c:pt>
                <c:pt idx="4">
                  <c:v>6.7781447344836682E-3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60617088"/>
        <c:axId val="60618624"/>
      </c:barChart>
      <c:catAx>
        <c:axId val="60617088"/>
        <c:scaling>
          <c:orientation val="minMax"/>
        </c:scaling>
        <c:delete val="0"/>
        <c:axPos val="b"/>
        <c:majorTickMark val="none"/>
        <c:minorTickMark val="none"/>
        <c:tickLblPos val="nextTo"/>
        <c:crossAx val="60618624"/>
        <c:crosses val="autoZero"/>
        <c:auto val="1"/>
        <c:lblAlgn val="ctr"/>
        <c:lblOffset val="100"/>
        <c:noMultiLvlLbl val="0"/>
      </c:catAx>
      <c:valAx>
        <c:axId val="606186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60617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C"/>
              <a:t>Participacion de las</a:t>
            </a:r>
            <a:r>
              <a:rPr lang="es-EC" baseline="0"/>
              <a:t> inversiones</a:t>
            </a:r>
            <a:endParaRPr lang="es-EC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'San Bart'!$B$48:$B$53</c:f>
              <c:strCache>
                <c:ptCount val="6"/>
                <c:pt idx="0">
                  <c:v>Planificacion urbana y equipamiento</c:v>
                </c:pt>
                <c:pt idx="1">
                  <c:v>Infraestructura básica y ambiente</c:v>
                </c:pt>
                <c:pt idx="2">
                  <c:v>Económico productivo</c:v>
                </c:pt>
                <c:pt idx="3">
                  <c:v>Planificación estratégica y  ordenamiento territorial</c:v>
                </c:pt>
                <c:pt idx="4">
                  <c:v>Cultura</c:v>
                </c:pt>
                <c:pt idx="5">
                  <c:v>Social</c:v>
                </c:pt>
              </c:strCache>
            </c:strRef>
          </c:cat>
          <c:val>
            <c:numRef>
              <c:f>'San Bart'!$C$48:$C$53</c:f>
              <c:numCache>
                <c:formatCode>General</c:formatCode>
                <c:ptCount val="6"/>
              </c:numCache>
            </c:numRef>
          </c:val>
        </c:ser>
        <c:ser>
          <c:idx val="1"/>
          <c:order val="1"/>
          <c:invertIfNegative val="0"/>
          <c:cat>
            <c:strRef>
              <c:f>'San Bart'!$B$48:$B$53</c:f>
              <c:strCache>
                <c:ptCount val="6"/>
                <c:pt idx="0">
                  <c:v>Planificacion urbana y equipamiento</c:v>
                </c:pt>
                <c:pt idx="1">
                  <c:v>Infraestructura básica y ambiente</c:v>
                </c:pt>
                <c:pt idx="2">
                  <c:v>Económico productivo</c:v>
                </c:pt>
                <c:pt idx="3">
                  <c:v>Planificación estratégica y  ordenamiento territorial</c:v>
                </c:pt>
                <c:pt idx="4">
                  <c:v>Cultura</c:v>
                </c:pt>
                <c:pt idx="5">
                  <c:v>Social</c:v>
                </c:pt>
              </c:strCache>
            </c:strRef>
          </c:cat>
          <c:val>
            <c:numRef>
              <c:f>'San Bart'!$D$48:$D$53</c:f>
              <c:numCache>
                <c:formatCode>General</c:formatCode>
                <c:ptCount val="6"/>
              </c:numCache>
            </c:numRef>
          </c:val>
        </c:ser>
        <c:ser>
          <c:idx val="2"/>
          <c:order val="2"/>
          <c:invertIfNegative val="0"/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'San Bart'!$B$48:$B$53</c:f>
              <c:strCache>
                <c:ptCount val="6"/>
                <c:pt idx="0">
                  <c:v>Planificacion urbana y equipamiento</c:v>
                </c:pt>
                <c:pt idx="1">
                  <c:v>Infraestructura básica y ambiente</c:v>
                </c:pt>
                <c:pt idx="2">
                  <c:v>Económico productivo</c:v>
                </c:pt>
                <c:pt idx="3">
                  <c:v>Planificación estratégica y  ordenamiento territorial</c:v>
                </c:pt>
                <c:pt idx="4">
                  <c:v>Cultura</c:v>
                </c:pt>
                <c:pt idx="5">
                  <c:v>Social</c:v>
                </c:pt>
              </c:strCache>
            </c:strRef>
          </c:cat>
          <c:val>
            <c:numRef>
              <c:f>'San Bart'!$E$48:$E$53</c:f>
              <c:numCache>
                <c:formatCode>0.00%</c:formatCode>
                <c:ptCount val="6"/>
                <c:pt idx="0">
                  <c:v>0.24873608433281491</c:v>
                </c:pt>
                <c:pt idx="1">
                  <c:v>0.713353503215023</c:v>
                </c:pt>
                <c:pt idx="2">
                  <c:v>0</c:v>
                </c:pt>
                <c:pt idx="3">
                  <c:v>3.7080017813240561E-3</c:v>
                </c:pt>
                <c:pt idx="4">
                  <c:v>3.4202410670838089E-2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75576832"/>
        <c:axId val="75578368"/>
      </c:barChart>
      <c:catAx>
        <c:axId val="75576832"/>
        <c:scaling>
          <c:orientation val="minMax"/>
        </c:scaling>
        <c:delete val="0"/>
        <c:axPos val="b"/>
        <c:majorTickMark val="none"/>
        <c:minorTickMark val="none"/>
        <c:tickLblPos val="nextTo"/>
        <c:crossAx val="75578368"/>
        <c:crosses val="autoZero"/>
        <c:auto val="1"/>
        <c:lblAlgn val="ctr"/>
        <c:lblOffset val="100"/>
        <c:noMultiLvlLbl val="0"/>
      </c:catAx>
      <c:valAx>
        <c:axId val="7557836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5576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C"/>
              <a:t>Participación</a:t>
            </a:r>
            <a:r>
              <a:rPr lang="es-EC" baseline="0"/>
              <a:t> de la inversión</a:t>
            </a:r>
            <a:endParaRPr lang="es-EC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508181829922977E-2"/>
          <c:y val="0.16990243067442656"/>
          <c:w val="0.9022111820494827"/>
          <c:h val="0.6411335159192057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'San José'!$B$29:$B$34</c:f>
              <c:strCache>
                <c:ptCount val="6"/>
                <c:pt idx="0">
                  <c:v>Planificacion urbana y equipamiento</c:v>
                </c:pt>
                <c:pt idx="1">
                  <c:v>Infraestructura básica y ambiente</c:v>
                </c:pt>
                <c:pt idx="2">
                  <c:v>Económico productivo</c:v>
                </c:pt>
                <c:pt idx="3">
                  <c:v>Planificación institucional de desarrollo y  ordenamiento territorial</c:v>
                </c:pt>
                <c:pt idx="4">
                  <c:v>Cultura</c:v>
                </c:pt>
                <c:pt idx="5">
                  <c:v>Social</c:v>
                </c:pt>
              </c:strCache>
            </c:strRef>
          </c:cat>
          <c:val>
            <c:numRef>
              <c:f>'San José'!$C$29:$C$34</c:f>
              <c:numCache>
                <c:formatCode>General</c:formatCode>
                <c:ptCount val="6"/>
              </c:numCache>
            </c:numRef>
          </c:val>
        </c:ser>
        <c:ser>
          <c:idx val="1"/>
          <c:order val="1"/>
          <c:invertIfNegative val="0"/>
          <c:cat>
            <c:strRef>
              <c:f>'San José'!$B$29:$B$34</c:f>
              <c:strCache>
                <c:ptCount val="6"/>
                <c:pt idx="0">
                  <c:v>Planificacion urbana y equipamiento</c:v>
                </c:pt>
                <c:pt idx="1">
                  <c:v>Infraestructura básica y ambiente</c:v>
                </c:pt>
                <c:pt idx="2">
                  <c:v>Económico productivo</c:v>
                </c:pt>
                <c:pt idx="3">
                  <c:v>Planificación institucional de desarrollo y  ordenamiento territorial</c:v>
                </c:pt>
                <c:pt idx="4">
                  <c:v>Cultura</c:v>
                </c:pt>
                <c:pt idx="5">
                  <c:v>Social</c:v>
                </c:pt>
              </c:strCache>
            </c:strRef>
          </c:cat>
          <c:val>
            <c:numRef>
              <c:f>'San José'!$D$29:$D$34</c:f>
              <c:numCache>
                <c:formatCode>General</c:formatCode>
                <c:ptCount val="6"/>
              </c:numCache>
            </c:numRef>
          </c:val>
        </c:ser>
        <c:ser>
          <c:idx val="2"/>
          <c:order val="2"/>
          <c:invertIfNegative val="0"/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'San José'!$B$29:$B$34</c:f>
              <c:strCache>
                <c:ptCount val="6"/>
                <c:pt idx="0">
                  <c:v>Planificacion urbana y equipamiento</c:v>
                </c:pt>
                <c:pt idx="1">
                  <c:v>Infraestructura básica y ambiente</c:v>
                </c:pt>
                <c:pt idx="2">
                  <c:v>Económico productivo</c:v>
                </c:pt>
                <c:pt idx="3">
                  <c:v>Planificación institucional de desarrollo y  ordenamiento territorial</c:v>
                </c:pt>
                <c:pt idx="4">
                  <c:v>Cultura</c:v>
                </c:pt>
                <c:pt idx="5">
                  <c:v>Social</c:v>
                </c:pt>
              </c:strCache>
            </c:strRef>
          </c:cat>
          <c:val>
            <c:numRef>
              <c:f>'San José'!$E$29:$E$34</c:f>
              <c:numCache>
                <c:formatCode>0.00%</c:formatCode>
                <c:ptCount val="6"/>
                <c:pt idx="0">
                  <c:v>0.8571428571428571</c:v>
                </c:pt>
                <c:pt idx="1">
                  <c:v>3.248195363474744E-17</c:v>
                </c:pt>
                <c:pt idx="2">
                  <c:v>4.7619047619047616E-2</c:v>
                </c:pt>
                <c:pt idx="3">
                  <c:v>4.7619047619047616E-2</c:v>
                </c:pt>
                <c:pt idx="4">
                  <c:v>4.7619047619047616E-2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75969664"/>
        <c:axId val="75971200"/>
      </c:barChart>
      <c:catAx>
        <c:axId val="75969664"/>
        <c:scaling>
          <c:orientation val="minMax"/>
        </c:scaling>
        <c:delete val="0"/>
        <c:axPos val="b"/>
        <c:majorTickMark val="none"/>
        <c:minorTickMark val="none"/>
        <c:tickLblPos val="nextTo"/>
        <c:crossAx val="75971200"/>
        <c:crosses val="autoZero"/>
        <c:auto val="1"/>
        <c:lblAlgn val="ctr"/>
        <c:lblOffset val="100"/>
        <c:noMultiLvlLbl val="0"/>
      </c:catAx>
      <c:valAx>
        <c:axId val="759712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59696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C"/>
              <a:t>Participación de las inversiones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0897233468298373"/>
          <c:y val="0.12801824118351005"/>
          <c:w val="0.77669582229213086"/>
          <c:h val="0.5081655161722634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Gima!$B$45:$B$51</c:f>
              <c:strCache>
                <c:ptCount val="7"/>
                <c:pt idx="0">
                  <c:v>Planificacion urbana y equipamiento</c:v>
                </c:pt>
                <c:pt idx="1">
                  <c:v>Infraestructura básica y ambiente</c:v>
                </c:pt>
                <c:pt idx="2">
                  <c:v>Vialidad y movilidad</c:v>
                </c:pt>
                <c:pt idx="3">
                  <c:v>Económico productivo</c:v>
                </c:pt>
                <c:pt idx="4">
                  <c:v>Planificación institucional de desarrollo y  ordenamiento territorial</c:v>
                </c:pt>
                <c:pt idx="5">
                  <c:v>Cultura</c:v>
                </c:pt>
                <c:pt idx="6">
                  <c:v>Social</c:v>
                </c:pt>
              </c:strCache>
            </c:strRef>
          </c:cat>
          <c:val>
            <c:numRef>
              <c:f>Gima!$C$45:$C$51</c:f>
              <c:numCache>
                <c:formatCode>General</c:formatCode>
                <c:ptCount val="7"/>
              </c:numCache>
            </c:numRef>
          </c:val>
        </c:ser>
        <c:ser>
          <c:idx val="1"/>
          <c:order val="1"/>
          <c:invertIfNegative val="0"/>
          <c:cat>
            <c:strRef>
              <c:f>Gima!$B$45:$B$51</c:f>
              <c:strCache>
                <c:ptCount val="7"/>
                <c:pt idx="0">
                  <c:v>Planificacion urbana y equipamiento</c:v>
                </c:pt>
                <c:pt idx="1">
                  <c:v>Infraestructura básica y ambiente</c:v>
                </c:pt>
                <c:pt idx="2">
                  <c:v>Vialidad y movilidad</c:v>
                </c:pt>
                <c:pt idx="3">
                  <c:v>Económico productivo</c:v>
                </c:pt>
                <c:pt idx="4">
                  <c:v>Planificación institucional de desarrollo y  ordenamiento territorial</c:v>
                </c:pt>
                <c:pt idx="5">
                  <c:v>Cultura</c:v>
                </c:pt>
                <c:pt idx="6">
                  <c:v>Social</c:v>
                </c:pt>
              </c:strCache>
            </c:strRef>
          </c:cat>
          <c:val>
            <c:numRef>
              <c:f>Gima!$D$45:$D$51</c:f>
              <c:numCache>
                <c:formatCode>General</c:formatCode>
                <c:ptCount val="7"/>
              </c:numCache>
            </c:numRef>
          </c:val>
        </c:ser>
        <c:ser>
          <c:idx val="2"/>
          <c:order val="2"/>
          <c:invertIfNegative val="0"/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Gima!$B$45:$B$51</c:f>
              <c:strCache>
                <c:ptCount val="7"/>
                <c:pt idx="0">
                  <c:v>Planificacion urbana y equipamiento</c:v>
                </c:pt>
                <c:pt idx="1">
                  <c:v>Infraestructura básica y ambiente</c:v>
                </c:pt>
                <c:pt idx="2">
                  <c:v>Vialidad y movilidad</c:v>
                </c:pt>
                <c:pt idx="3">
                  <c:v>Económico productivo</c:v>
                </c:pt>
                <c:pt idx="4">
                  <c:v>Planificación institucional de desarrollo y  ordenamiento territorial</c:v>
                </c:pt>
                <c:pt idx="5">
                  <c:v>Cultura</c:v>
                </c:pt>
                <c:pt idx="6">
                  <c:v>Social</c:v>
                </c:pt>
              </c:strCache>
            </c:strRef>
          </c:cat>
          <c:val>
            <c:numRef>
              <c:f>Gima!$E$45:$E$51</c:f>
              <c:numCache>
                <c:formatCode>0.00%</c:formatCode>
                <c:ptCount val="7"/>
                <c:pt idx="0">
                  <c:v>0.2675137295249182</c:v>
                </c:pt>
                <c:pt idx="1">
                  <c:v>0.51185692733048005</c:v>
                </c:pt>
                <c:pt idx="2">
                  <c:v>0.16670110829605728</c:v>
                </c:pt>
                <c:pt idx="3">
                  <c:v>1.5293081524214106E-2</c:v>
                </c:pt>
                <c:pt idx="4">
                  <c:v>4.8293941655412967E-3</c:v>
                </c:pt>
                <c:pt idx="5">
                  <c:v>3.3805759158789077E-2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75768576"/>
        <c:axId val="75770112"/>
      </c:barChart>
      <c:catAx>
        <c:axId val="75768576"/>
        <c:scaling>
          <c:orientation val="minMax"/>
        </c:scaling>
        <c:delete val="0"/>
        <c:axPos val="b"/>
        <c:majorTickMark val="none"/>
        <c:minorTickMark val="none"/>
        <c:tickLblPos val="nextTo"/>
        <c:crossAx val="75770112"/>
        <c:crosses val="autoZero"/>
        <c:auto val="1"/>
        <c:lblAlgn val="ctr"/>
        <c:lblOffset val="100"/>
        <c:noMultiLvlLbl val="0"/>
      </c:catAx>
      <c:valAx>
        <c:axId val="757701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57685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C"/>
              <a:t>Participación de las inversiones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Ludo!$B$34:$B$39</c:f>
              <c:strCache>
                <c:ptCount val="6"/>
                <c:pt idx="0">
                  <c:v>Planificacion urbana y equipamiento</c:v>
                </c:pt>
                <c:pt idx="1">
                  <c:v>Infraestructura básica y ambiente</c:v>
                </c:pt>
                <c:pt idx="2">
                  <c:v>Económico productivo</c:v>
                </c:pt>
                <c:pt idx="3">
                  <c:v>Planificación institucional de desarrollo y  ordenamiento territorial</c:v>
                </c:pt>
                <c:pt idx="4">
                  <c:v>Cultura</c:v>
                </c:pt>
                <c:pt idx="5">
                  <c:v>Social</c:v>
                </c:pt>
              </c:strCache>
            </c:strRef>
          </c:cat>
          <c:val>
            <c:numRef>
              <c:f>Ludo!$C$34:$C$39</c:f>
              <c:numCache>
                <c:formatCode>General</c:formatCode>
                <c:ptCount val="6"/>
              </c:numCache>
            </c:numRef>
          </c:val>
        </c:ser>
        <c:ser>
          <c:idx val="1"/>
          <c:order val="1"/>
          <c:invertIfNegative val="0"/>
          <c:cat>
            <c:strRef>
              <c:f>Ludo!$B$34:$B$39</c:f>
              <c:strCache>
                <c:ptCount val="6"/>
                <c:pt idx="0">
                  <c:v>Planificacion urbana y equipamiento</c:v>
                </c:pt>
                <c:pt idx="1">
                  <c:v>Infraestructura básica y ambiente</c:v>
                </c:pt>
                <c:pt idx="2">
                  <c:v>Económico productivo</c:v>
                </c:pt>
                <c:pt idx="3">
                  <c:v>Planificación institucional de desarrollo y  ordenamiento territorial</c:v>
                </c:pt>
                <c:pt idx="4">
                  <c:v>Cultura</c:v>
                </c:pt>
                <c:pt idx="5">
                  <c:v>Social</c:v>
                </c:pt>
              </c:strCache>
            </c:strRef>
          </c:cat>
          <c:val>
            <c:numRef>
              <c:f>Ludo!$D$34:$D$39</c:f>
              <c:numCache>
                <c:formatCode>General</c:formatCode>
                <c:ptCount val="6"/>
              </c:numCache>
            </c:numRef>
          </c:val>
        </c:ser>
        <c:ser>
          <c:idx val="2"/>
          <c:order val="2"/>
          <c:invertIfNegative val="0"/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Ludo!$B$34:$B$39</c:f>
              <c:strCache>
                <c:ptCount val="6"/>
                <c:pt idx="0">
                  <c:v>Planificacion urbana y equipamiento</c:v>
                </c:pt>
                <c:pt idx="1">
                  <c:v>Infraestructura básica y ambiente</c:v>
                </c:pt>
                <c:pt idx="2">
                  <c:v>Económico productivo</c:v>
                </c:pt>
                <c:pt idx="3">
                  <c:v>Planificación institucional de desarrollo y  ordenamiento territorial</c:v>
                </c:pt>
                <c:pt idx="4">
                  <c:v>Cultura</c:v>
                </c:pt>
                <c:pt idx="5">
                  <c:v>Social</c:v>
                </c:pt>
              </c:strCache>
            </c:strRef>
          </c:cat>
          <c:val>
            <c:numRef>
              <c:f>Ludo!$E$34:$E$39</c:f>
              <c:numCache>
                <c:formatCode>0%</c:formatCode>
                <c:ptCount val="6"/>
                <c:pt idx="0">
                  <c:v>0.63611648775953311</c:v>
                </c:pt>
                <c:pt idx="1">
                  <c:v>0.33123639057122828</c:v>
                </c:pt>
                <c:pt idx="2">
                  <c:v>0</c:v>
                </c:pt>
                <c:pt idx="3">
                  <c:v>1.6323560834619312E-2</c:v>
                </c:pt>
                <c:pt idx="4">
                  <c:v>1.6323560834619312E-2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75850112"/>
        <c:axId val="75851648"/>
      </c:barChart>
      <c:catAx>
        <c:axId val="75850112"/>
        <c:scaling>
          <c:orientation val="minMax"/>
        </c:scaling>
        <c:delete val="0"/>
        <c:axPos val="b"/>
        <c:majorTickMark val="none"/>
        <c:minorTickMark val="none"/>
        <c:tickLblPos val="nextTo"/>
        <c:crossAx val="75851648"/>
        <c:crosses val="autoZero"/>
        <c:auto val="1"/>
        <c:lblAlgn val="ctr"/>
        <c:lblOffset val="100"/>
        <c:noMultiLvlLbl val="0"/>
      </c:catAx>
      <c:valAx>
        <c:axId val="7585164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58501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C"/>
              <a:t>PARTICIPACION DE LAS INVERSIONES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'Varias C'!$B$24</c:f>
              <c:strCache>
                <c:ptCount val="1"/>
                <c:pt idx="0">
                  <c:v>Planificacion urbana y equipamiento</c:v>
                </c:pt>
              </c:strCache>
            </c:strRef>
          </c:tx>
          <c:invertIfNegative val="0"/>
          <c:val>
            <c:numRef>
              <c:f>'Varias C'!$C$24:$E$24</c:f>
              <c:numCache>
                <c:formatCode>General</c:formatCode>
                <c:ptCount val="3"/>
                <c:pt idx="2" formatCode="0.00%">
                  <c:v>0.61603289386828208</c:v>
                </c:pt>
              </c:numCache>
            </c:numRef>
          </c:val>
        </c:ser>
        <c:ser>
          <c:idx val="1"/>
          <c:order val="1"/>
          <c:tx>
            <c:strRef>
              <c:f>'Varias C'!$B$25</c:f>
              <c:strCache>
                <c:ptCount val="1"/>
                <c:pt idx="0">
                  <c:v>Infraestructura básica y ambiente</c:v>
                </c:pt>
              </c:strCache>
            </c:strRef>
          </c:tx>
          <c:invertIfNegative val="0"/>
          <c:val>
            <c:numRef>
              <c:f>'Varias C'!$C$25:$E$25</c:f>
              <c:numCache>
                <c:formatCode>General</c:formatCode>
                <c:ptCount val="3"/>
                <c:pt idx="2" formatCode="0.00%">
                  <c:v>0.16345134135204636</c:v>
                </c:pt>
              </c:numCache>
            </c:numRef>
          </c:val>
        </c:ser>
        <c:ser>
          <c:idx val="2"/>
          <c:order val="2"/>
          <c:tx>
            <c:strRef>
              <c:f>'Varias C'!$B$26</c:f>
              <c:strCache>
                <c:ptCount val="1"/>
                <c:pt idx="0">
                  <c:v>Vialidad y movilidad</c:v>
                </c:pt>
              </c:strCache>
            </c:strRef>
          </c:tx>
          <c:invertIfNegative val="0"/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'Varias C'!$C$26:$E$26</c:f>
              <c:numCache>
                <c:formatCode>General</c:formatCode>
                <c:ptCount val="3"/>
                <c:pt idx="2" formatCode="0.00%">
                  <c:v>0.22051576477967152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75663232"/>
        <c:axId val="75664768"/>
      </c:barChart>
      <c:catAx>
        <c:axId val="75663232"/>
        <c:scaling>
          <c:orientation val="minMax"/>
        </c:scaling>
        <c:delete val="0"/>
        <c:axPos val="b"/>
        <c:majorTickMark val="none"/>
        <c:minorTickMark val="none"/>
        <c:tickLblPos val="nextTo"/>
        <c:crossAx val="75664768"/>
        <c:crosses val="autoZero"/>
        <c:auto val="1"/>
        <c:lblAlgn val="ctr"/>
        <c:lblOffset val="100"/>
        <c:noMultiLvlLbl val="0"/>
      </c:catAx>
      <c:valAx>
        <c:axId val="7566476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56632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464343</xdr:colOff>
      <xdr:row>79</xdr:row>
      <xdr:rowOff>234722</xdr:rowOff>
    </xdr:from>
    <xdr:to>
      <xdr:col>21</xdr:col>
      <xdr:colOff>83343</xdr:colOff>
      <xdr:row>90</xdr:row>
      <xdr:rowOff>35719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332921</xdr:colOff>
      <xdr:row>45</xdr:row>
      <xdr:rowOff>57150</xdr:rowOff>
    </xdr:from>
    <xdr:to>
      <xdr:col>21</xdr:col>
      <xdr:colOff>231322</xdr:colOff>
      <xdr:row>54</xdr:row>
      <xdr:rowOff>27214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26</xdr:row>
      <xdr:rowOff>19050</xdr:rowOff>
    </xdr:from>
    <xdr:to>
      <xdr:col>18</xdr:col>
      <xdr:colOff>136071</xdr:colOff>
      <xdr:row>33</xdr:row>
      <xdr:rowOff>201385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11904</xdr:colOff>
      <xdr:row>22</xdr:row>
      <xdr:rowOff>45243</xdr:rowOff>
    </xdr:from>
    <xdr:to>
      <xdr:col>18</xdr:col>
      <xdr:colOff>178593</xdr:colOff>
      <xdr:row>30</xdr:row>
      <xdr:rowOff>190499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802821</xdr:colOff>
      <xdr:row>45</xdr:row>
      <xdr:rowOff>224518</xdr:rowOff>
    </xdr:from>
    <xdr:to>
      <xdr:col>17</xdr:col>
      <xdr:colOff>40821</xdr:colOff>
      <xdr:row>54</xdr:row>
      <xdr:rowOff>112940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596900</xdr:colOff>
      <xdr:row>27</xdr:row>
      <xdr:rowOff>3174</xdr:rowOff>
    </xdr:from>
    <xdr:to>
      <xdr:col>20</xdr:col>
      <xdr:colOff>142875</xdr:colOff>
      <xdr:row>37</xdr:row>
      <xdr:rowOff>126999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219074</xdr:colOff>
      <xdr:row>42</xdr:row>
      <xdr:rowOff>579780</xdr:rowOff>
    </xdr:from>
    <xdr:to>
      <xdr:col>21</xdr:col>
      <xdr:colOff>246856</xdr:colOff>
      <xdr:row>51</xdr:row>
      <xdr:rowOff>154782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505165</xdr:colOff>
      <xdr:row>32</xdr:row>
      <xdr:rowOff>27101</xdr:rowOff>
    </xdr:from>
    <xdr:to>
      <xdr:col>20</xdr:col>
      <xdr:colOff>163286</xdr:colOff>
      <xdr:row>40</xdr:row>
      <xdr:rowOff>27214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762000</xdr:colOff>
      <xdr:row>22</xdr:row>
      <xdr:rowOff>43542</xdr:rowOff>
    </xdr:from>
    <xdr:to>
      <xdr:col>17</xdr:col>
      <xdr:colOff>190500</xdr:colOff>
      <xdr:row>28</xdr:row>
      <xdr:rowOff>149678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90"/>
  <sheetViews>
    <sheetView tabSelected="1" topLeftCell="B79" zoomScaleNormal="100" workbookViewId="0">
      <selection activeCell="I84" sqref="I84"/>
    </sheetView>
  </sheetViews>
  <sheetFormatPr baseColWidth="10" defaultRowHeight="15"/>
  <cols>
    <col min="1" max="1" width="3.5703125" customWidth="1"/>
    <col min="2" max="2" width="6" customWidth="1"/>
    <col min="3" max="3" width="11.140625" customWidth="1"/>
    <col min="4" max="4" width="10.42578125" customWidth="1"/>
    <col min="5" max="5" width="18.5703125" customWidth="1"/>
    <col min="6" max="6" width="38.140625" style="1" customWidth="1"/>
    <col min="7" max="7" width="13.5703125" customWidth="1"/>
    <col min="8" max="8" width="12.7109375" customWidth="1"/>
    <col min="9" max="9" width="14.5703125" customWidth="1"/>
    <col min="10" max="10" width="12.42578125" customWidth="1"/>
    <col min="11" max="11" width="14" customWidth="1"/>
    <col min="12" max="12" width="12.7109375" customWidth="1"/>
    <col min="13" max="13" width="8.140625" customWidth="1"/>
    <col min="14" max="14" width="6.5703125" customWidth="1"/>
    <col min="15" max="15" width="6" customWidth="1"/>
    <col min="16" max="16" width="6.7109375" customWidth="1"/>
    <col min="17" max="17" width="11.42578125" customWidth="1"/>
    <col min="18" max="21" width="3" customWidth="1"/>
    <col min="22" max="22" width="5" customWidth="1"/>
  </cols>
  <sheetData>
    <row r="1" spans="2:22" ht="20.25" customHeight="1">
      <c r="B1" s="711" t="s">
        <v>41</v>
      </c>
      <c r="C1" s="711"/>
      <c r="D1" s="711"/>
      <c r="E1" s="711"/>
      <c r="F1" s="711"/>
      <c r="G1" s="711"/>
      <c r="H1" s="711"/>
      <c r="I1" s="711"/>
      <c r="J1" s="711"/>
      <c r="K1" s="711"/>
      <c r="L1" s="711"/>
      <c r="M1" s="711"/>
      <c r="N1" s="711"/>
      <c r="O1" s="711"/>
      <c r="P1" s="711"/>
      <c r="Q1" s="711"/>
      <c r="R1" s="711"/>
      <c r="S1" s="711"/>
      <c r="T1" s="71"/>
      <c r="U1" s="72"/>
      <c r="V1" s="72"/>
    </row>
    <row r="2" spans="2:22" ht="20.25" customHeight="1">
      <c r="B2" s="721" t="s">
        <v>0</v>
      </c>
      <c r="C2" s="722"/>
      <c r="D2" s="722"/>
      <c r="E2" s="722"/>
      <c r="F2" s="722"/>
      <c r="G2" s="722"/>
      <c r="H2" s="722"/>
      <c r="I2" s="722"/>
      <c r="J2" s="722"/>
      <c r="K2" s="722"/>
      <c r="L2" s="722"/>
      <c r="M2" s="722"/>
      <c r="N2" s="722"/>
      <c r="O2" s="722"/>
      <c r="P2" s="722"/>
      <c r="Q2" s="722"/>
      <c r="R2" s="722"/>
      <c r="S2" s="722"/>
      <c r="T2" s="722"/>
      <c r="U2" s="722"/>
      <c r="V2" s="722"/>
    </row>
    <row r="3" spans="2:22" ht="18" customHeight="1">
      <c r="B3" s="723"/>
      <c r="C3" s="724"/>
      <c r="D3" s="724"/>
      <c r="E3" s="724"/>
      <c r="F3" s="724"/>
      <c r="G3" s="724"/>
      <c r="H3" s="724"/>
      <c r="I3" s="724"/>
      <c r="J3" s="724"/>
      <c r="K3" s="724"/>
      <c r="L3" s="724"/>
      <c r="M3" s="724"/>
      <c r="N3" s="724"/>
      <c r="O3" s="724"/>
      <c r="P3" s="724"/>
      <c r="Q3" s="724"/>
      <c r="R3" s="724"/>
      <c r="S3" s="724"/>
      <c r="T3" s="724"/>
      <c r="U3" s="724"/>
      <c r="V3" s="724"/>
    </row>
    <row r="4" spans="2:22" ht="18.75" customHeight="1">
      <c r="B4" s="714" t="s">
        <v>1</v>
      </c>
      <c r="C4" s="714" t="s">
        <v>2</v>
      </c>
      <c r="D4" s="718" t="s">
        <v>118</v>
      </c>
      <c r="E4" s="718" t="s">
        <v>3</v>
      </c>
      <c r="F4" s="718" t="s">
        <v>4</v>
      </c>
      <c r="G4" s="716" t="s">
        <v>337</v>
      </c>
      <c r="H4" s="720" t="s">
        <v>183</v>
      </c>
      <c r="I4" s="720"/>
      <c r="J4" s="720"/>
      <c r="K4" s="720"/>
      <c r="L4" s="720" t="s">
        <v>12</v>
      </c>
      <c r="M4" s="720"/>
      <c r="N4" s="712" t="s">
        <v>7</v>
      </c>
      <c r="O4" s="712" t="s">
        <v>8</v>
      </c>
      <c r="P4" s="714" t="s">
        <v>9</v>
      </c>
      <c r="Q4" s="716" t="s">
        <v>10</v>
      </c>
      <c r="R4" s="778" t="s">
        <v>334</v>
      </c>
      <c r="S4" s="779"/>
      <c r="T4" s="779"/>
      <c r="U4" s="780"/>
      <c r="V4" s="714" t="s">
        <v>11</v>
      </c>
    </row>
    <row r="5" spans="2:22" ht="21" customHeight="1" thickBot="1">
      <c r="B5" s="715"/>
      <c r="C5" s="715"/>
      <c r="D5" s="719"/>
      <c r="E5" s="719"/>
      <c r="F5" s="719"/>
      <c r="G5" s="717"/>
      <c r="H5" s="68" t="s">
        <v>187</v>
      </c>
      <c r="I5" s="68" t="s">
        <v>186</v>
      </c>
      <c r="J5" s="68" t="s">
        <v>185</v>
      </c>
      <c r="K5" s="68" t="s">
        <v>184</v>
      </c>
      <c r="L5" s="68" t="s">
        <v>188</v>
      </c>
      <c r="M5" s="69" t="s">
        <v>189</v>
      </c>
      <c r="N5" s="713"/>
      <c r="O5" s="713"/>
      <c r="P5" s="715"/>
      <c r="Q5" s="717"/>
      <c r="R5" s="70" t="s">
        <v>162</v>
      </c>
      <c r="S5" s="70" t="s">
        <v>163</v>
      </c>
      <c r="T5" s="70" t="s">
        <v>164</v>
      </c>
      <c r="U5" s="70" t="s">
        <v>165</v>
      </c>
      <c r="V5" s="715"/>
    </row>
    <row r="6" spans="2:22" ht="66" customHeight="1">
      <c r="B6" s="781" t="s">
        <v>39</v>
      </c>
      <c r="C6" s="760" t="s">
        <v>38</v>
      </c>
      <c r="D6" s="760" t="s">
        <v>154</v>
      </c>
      <c r="E6" s="112" t="s">
        <v>263</v>
      </c>
      <c r="F6" s="113" t="s">
        <v>438</v>
      </c>
      <c r="G6" s="420">
        <v>16848.73</v>
      </c>
      <c r="H6" s="420"/>
      <c r="I6" s="420">
        <v>6600</v>
      </c>
      <c r="J6" s="421"/>
      <c r="K6" s="421">
        <f>G6-I6</f>
        <v>10248.73</v>
      </c>
      <c r="L6" s="366"/>
      <c r="M6" s="366"/>
      <c r="N6" s="366"/>
      <c r="O6" s="366"/>
      <c r="P6" s="366"/>
      <c r="Q6" s="366"/>
      <c r="R6" s="13"/>
      <c r="S6" s="13"/>
      <c r="T6" s="13"/>
      <c r="U6" s="14"/>
      <c r="V6" s="725" t="s">
        <v>13</v>
      </c>
    </row>
    <row r="7" spans="2:22" ht="52.5" customHeight="1">
      <c r="B7" s="782"/>
      <c r="C7" s="761"/>
      <c r="D7" s="761"/>
      <c r="E7" s="114" t="s">
        <v>264</v>
      </c>
      <c r="F7" s="115" t="s">
        <v>439</v>
      </c>
      <c r="G7" s="422">
        <v>18000</v>
      </c>
      <c r="H7" s="422"/>
      <c r="I7" s="342">
        <v>18000</v>
      </c>
      <c r="J7" s="423"/>
      <c r="K7" s="423"/>
      <c r="L7" s="424"/>
      <c r="M7" s="424"/>
      <c r="N7" s="424"/>
      <c r="O7" s="424"/>
      <c r="P7" s="424"/>
      <c r="Q7" s="425"/>
      <c r="R7" s="15"/>
      <c r="S7" s="15"/>
      <c r="T7" s="15"/>
      <c r="U7" s="16"/>
      <c r="V7" s="726"/>
    </row>
    <row r="8" spans="2:22" ht="30" customHeight="1">
      <c r="B8" s="782"/>
      <c r="C8" s="761"/>
      <c r="D8" s="761"/>
      <c r="E8" s="114" t="s">
        <v>265</v>
      </c>
      <c r="F8" s="119" t="s">
        <v>14</v>
      </c>
      <c r="G8" s="342">
        <v>8373.7000000000007</v>
      </c>
      <c r="H8" s="422">
        <v>8373.7000000000007</v>
      </c>
      <c r="I8" s="342"/>
      <c r="J8" s="423"/>
      <c r="K8" s="423"/>
      <c r="L8" s="424"/>
      <c r="M8" s="424"/>
      <c r="N8" s="424"/>
      <c r="O8" s="424"/>
      <c r="P8" s="424"/>
      <c r="Q8" s="425"/>
      <c r="R8" s="15"/>
      <c r="S8" s="15"/>
      <c r="T8" s="15"/>
      <c r="U8" s="15"/>
      <c r="V8" s="726"/>
    </row>
    <row r="9" spans="2:22" ht="27.75" customHeight="1">
      <c r="B9" s="782"/>
      <c r="C9" s="761"/>
      <c r="D9" s="761"/>
      <c r="E9" s="114" t="s">
        <v>266</v>
      </c>
      <c r="F9" s="119" t="s">
        <v>15</v>
      </c>
      <c r="G9" s="342">
        <v>11143.65</v>
      </c>
      <c r="H9" s="422">
        <v>11143.65</v>
      </c>
      <c r="I9" s="342"/>
      <c r="J9" s="423"/>
      <c r="K9" s="423"/>
      <c r="L9" s="424"/>
      <c r="M9" s="424"/>
      <c r="N9" s="424"/>
      <c r="O9" s="424"/>
      <c r="P9" s="424"/>
      <c r="Q9" s="425"/>
      <c r="R9" s="15"/>
      <c r="S9" s="15"/>
      <c r="T9" s="15"/>
      <c r="U9" s="15"/>
      <c r="V9" s="726"/>
    </row>
    <row r="10" spans="2:22" ht="30" customHeight="1">
      <c r="B10" s="782"/>
      <c r="C10" s="761"/>
      <c r="D10" s="761"/>
      <c r="E10" s="114" t="s">
        <v>267</v>
      </c>
      <c r="F10" s="119" t="s">
        <v>16</v>
      </c>
      <c r="G10" s="342">
        <v>20065.12</v>
      </c>
      <c r="H10" s="422">
        <v>20065.12</v>
      </c>
      <c r="I10" s="342"/>
      <c r="J10" s="423"/>
      <c r="K10" s="423"/>
      <c r="L10" s="424"/>
      <c r="M10" s="424"/>
      <c r="N10" s="424"/>
      <c r="O10" s="424"/>
      <c r="P10" s="424"/>
      <c r="Q10" s="425"/>
      <c r="R10" s="15"/>
      <c r="S10" s="15"/>
      <c r="T10" s="15"/>
      <c r="U10" s="15"/>
      <c r="V10" s="726"/>
    </row>
    <row r="11" spans="2:22" ht="30" customHeight="1">
      <c r="B11" s="782"/>
      <c r="C11" s="761"/>
      <c r="D11" s="761"/>
      <c r="E11" s="114" t="s">
        <v>268</v>
      </c>
      <c r="F11" s="119" t="s">
        <v>17</v>
      </c>
      <c r="G11" s="342">
        <v>20964.560000000001</v>
      </c>
      <c r="H11" s="422">
        <v>20964.560000000001</v>
      </c>
      <c r="I11" s="342"/>
      <c r="J11" s="423"/>
      <c r="K11" s="423"/>
      <c r="L11" s="424"/>
      <c r="M11" s="424"/>
      <c r="N11" s="424"/>
      <c r="O11" s="424"/>
      <c r="P11" s="424"/>
      <c r="Q11" s="425"/>
      <c r="R11" s="16"/>
      <c r="S11" s="16"/>
      <c r="T11" s="16"/>
      <c r="U11" s="16"/>
      <c r="V11" s="726"/>
    </row>
    <row r="12" spans="2:22" ht="30" customHeight="1">
      <c r="B12" s="782"/>
      <c r="C12" s="761"/>
      <c r="D12" s="761"/>
      <c r="E12" s="120" t="s">
        <v>269</v>
      </c>
      <c r="F12" s="120" t="s">
        <v>18</v>
      </c>
      <c r="G12" s="422">
        <v>17675.37</v>
      </c>
      <c r="H12" s="422">
        <v>17675.37</v>
      </c>
      <c r="I12" s="342"/>
      <c r="J12" s="423"/>
      <c r="K12" s="423"/>
      <c r="L12" s="424"/>
      <c r="M12" s="424"/>
      <c r="N12" s="424"/>
      <c r="O12" s="424"/>
      <c r="P12" s="424"/>
      <c r="Q12" s="425"/>
      <c r="R12" s="15"/>
      <c r="S12" s="15"/>
      <c r="T12" s="15"/>
      <c r="U12" s="16"/>
      <c r="V12" s="726"/>
    </row>
    <row r="13" spans="2:22" ht="27" customHeight="1">
      <c r="B13" s="782"/>
      <c r="C13" s="761"/>
      <c r="D13" s="761"/>
      <c r="E13" s="114" t="s">
        <v>270</v>
      </c>
      <c r="F13" s="119" t="s">
        <v>19</v>
      </c>
      <c r="G13" s="342">
        <v>36567.360000000001</v>
      </c>
      <c r="H13" s="422">
        <v>36567.360000000001</v>
      </c>
      <c r="I13" s="342"/>
      <c r="J13" s="423"/>
      <c r="K13" s="423"/>
      <c r="L13" s="424"/>
      <c r="M13" s="424"/>
      <c r="N13" s="424"/>
      <c r="O13" s="424"/>
      <c r="P13" s="424"/>
      <c r="Q13" s="425"/>
      <c r="R13" s="15"/>
      <c r="S13" s="15"/>
      <c r="T13" s="15"/>
      <c r="U13" s="15"/>
      <c r="V13" s="726"/>
    </row>
    <row r="14" spans="2:22" ht="30" customHeight="1">
      <c r="B14" s="782"/>
      <c r="C14" s="761"/>
      <c r="D14" s="761"/>
      <c r="E14" s="114" t="s">
        <v>271</v>
      </c>
      <c r="F14" s="119" t="s">
        <v>20</v>
      </c>
      <c r="G14" s="342">
        <v>455000</v>
      </c>
      <c r="H14" s="422"/>
      <c r="I14" s="342">
        <v>455000</v>
      </c>
      <c r="J14" s="423"/>
      <c r="K14" s="423"/>
      <c r="L14" s="424"/>
      <c r="M14" s="424"/>
      <c r="N14" s="424"/>
      <c r="O14" s="424"/>
      <c r="P14" s="424"/>
      <c r="Q14" s="425"/>
      <c r="R14" s="16"/>
      <c r="S14" s="16"/>
      <c r="T14" s="16"/>
      <c r="U14" s="16"/>
      <c r="V14" s="726"/>
    </row>
    <row r="15" spans="2:22" ht="81" customHeight="1">
      <c r="B15" s="782"/>
      <c r="C15" s="761"/>
      <c r="D15" s="761"/>
      <c r="E15" s="114" t="s">
        <v>271</v>
      </c>
      <c r="F15" s="1182" t="s">
        <v>527</v>
      </c>
      <c r="G15" s="1183">
        <v>135140.56</v>
      </c>
      <c r="H15" s="422">
        <f>G15</f>
        <v>135140.56</v>
      </c>
      <c r="I15" s="342"/>
      <c r="J15" s="423"/>
      <c r="K15" s="423"/>
      <c r="L15" s="424"/>
      <c r="M15" s="424"/>
      <c r="N15" s="424"/>
      <c r="O15" s="424"/>
      <c r="P15" s="424"/>
      <c r="Q15" s="425"/>
      <c r="R15" s="16"/>
      <c r="S15" s="16"/>
      <c r="T15" s="16"/>
      <c r="U15" s="16"/>
      <c r="V15" s="726"/>
    </row>
    <row r="16" spans="2:22" ht="147" customHeight="1">
      <c r="B16" s="782"/>
      <c r="C16" s="761"/>
      <c r="D16" s="761"/>
      <c r="E16" s="114" t="s">
        <v>271</v>
      </c>
      <c r="F16" s="415" t="s">
        <v>461</v>
      </c>
      <c r="G16" s="342">
        <v>28000</v>
      </c>
      <c r="H16" s="422">
        <f>G16</f>
        <v>28000</v>
      </c>
      <c r="I16" s="342"/>
      <c r="J16" s="423"/>
      <c r="K16" s="423"/>
      <c r="L16" s="424"/>
      <c r="M16" s="424"/>
      <c r="N16" s="424"/>
      <c r="O16" s="424"/>
      <c r="P16" s="424"/>
      <c r="Q16" s="425"/>
      <c r="R16" s="16"/>
      <c r="S16" s="16"/>
      <c r="T16" s="16"/>
      <c r="U16" s="16"/>
      <c r="V16" s="726"/>
    </row>
    <row r="17" spans="2:22" ht="47.25" customHeight="1">
      <c r="B17" s="782"/>
      <c r="C17" s="761"/>
      <c r="D17" s="761"/>
      <c r="E17" s="114" t="s">
        <v>272</v>
      </c>
      <c r="F17" s="115" t="s">
        <v>440</v>
      </c>
      <c r="G17" s="342">
        <v>15000</v>
      </c>
      <c r="H17" s="422"/>
      <c r="I17" s="342">
        <v>15000</v>
      </c>
      <c r="J17" s="423"/>
      <c r="K17" s="423"/>
      <c r="L17" s="424"/>
      <c r="M17" s="424"/>
      <c r="N17" s="424"/>
      <c r="O17" s="424"/>
      <c r="P17" s="424"/>
      <c r="Q17" s="425"/>
      <c r="R17" s="15"/>
      <c r="S17" s="15"/>
      <c r="T17" s="17"/>
      <c r="U17" s="16"/>
      <c r="V17" s="726"/>
    </row>
    <row r="18" spans="2:22" ht="28.5" customHeight="1">
      <c r="B18" s="782"/>
      <c r="C18" s="761"/>
      <c r="D18" s="761"/>
      <c r="E18" s="114" t="s">
        <v>273</v>
      </c>
      <c r="F18" s="119" t="s">
        <v>21</v>
      </c>
      <c r="G18" s="342">
        <v>14500</v>
      </c>
      <c r="H18" s="422"/>
      <c r="I18" s="342">
        <v>14500</v>
      </c>
      <c r="J18" s="423"/>
      <c r="K18" s="423"/>
      <c r="L18" s="424"/>
      <c r="M18" s="424"/>
      <c r="N18" s="424"/>
      <c r="O18" s="424"/>
      <c r="P18" s="424"/>
      <c r="Q18" s="425"/>
      <c r="R18" s="15"/>
      <c r="S18" s="15"/>
      <c r="T18" s="15"/>
      <c r="U18" s="16"/>
      <c r="V18" s="726"/>
    </row>
    <row r="19" spans="2:22" ht="24.75" customHeight="1">
      <c r="B19" s="782"/>
      <c r="C19" s="761"/>
      <c r="D19" s="761"/>
      <c r="E19" s="114" t="s">
        <v>274</v>
      </c>
      <c r="F19" s="119" t="s">
        <v>22</v>
      </c>
      <c r="G19" s="342">
        <v>4300</v>
      </c>
      <c r="H19" s="422">
        <v>4300</v>
      </c>
      <c r="I19" s="342"/>
      <c r="J19" s="423"/>
      <c r="K19" s="423"/>
      <c r="L19" s="424"/>
      <c r="M19" s="424"/>
      <c r="N19" s="424"/>
      <c r="O19" s="424"/>
      <c r="P19" s="424"/>
      <c r="Q19" s="425"/>
      <c r="R19" s="15"/>
      <c r="S19" s="15"/>
      <c r="T19" s="15"/>
      <c r="U19" s="15"/>
      <c r="V19" s="726"/>
    </row>
    <row r="20" spans="2:22" ht="26.25" customHeight="1">
      <c r="B20" s="782"/>
      <c r="C20" s="761"/>
      <c r="D20" s="761"/>
      <c r="E20" s="121" t="s">
        <v>275</v>
      </c>
      <c r="F20" s="120" t="s">
        <v>23</v>
      </c>
      <c r="G20" s="422">
        <v>8000</v>
      </c>
      <c r="H20" s="422">
        <v>8000</v>
      </c>
      <c r="I20" s="342"/>
      <c r="J20" s="423"/>
      <c r="K20" s="423"/>
      <c r="L20" s="424"/>
      <c r="M20" s="424"/>
      <c r="N20" s="424"/>
      <c r="O20" s="424"/>
      <c r="P20" s="424"/>
      <c r="Q20" s="425"/>
      <c r="R20" s="15"/>
      <c r="S20" s="15"/>
      <c r="T20" s="15"/>
      <c r="U20" s="16"/>
      <c r="V20" s="726"/>
    </row>
    <row r="21" spans="2:22" ht="24" customHeight="1">
      <c r="B21" s="782"/>
      <c r="C21" s="761"/>
      <c r="D21" s="761"/>
      <c r="E21" s="114" t="s">
        <v>276</v>
      </c>
      <c r="F21" s="119" t="s">
        <v>24</v>
      </c>
      <c r="G21" s="342">
        <v>3150</v>
      </c>
      <c r="H21" s="422">
        <v>3150</v>
      </c>
      <c r="I21" s="342"/>
      <c r="J21" s="423"/>
      <c r="K21" s="423"/>
      <c r="L21" s="424"/>
      <c r="M21" s="424"/>
      <c r="N21" s="424"/>
      <c r="O21" s="424"/>
      <c r="P21" s="424"/>
      <c r="Q21" s="425"/>
      <c r="R21" s="15"/>
      <c r="S21" s="15"/>
      <c r="T21" s="15"/>
      <c r="U21" s="16"/>
      <c r="V21" s="726"/>
    </row>
    <row r="22" spans="2:22" ht="26.25" customHeight="1">
      <c r="B22" s="782"/>
      <c r="C22" s="761"/>
      <c r="D22" s="761"/>
      <c r="E22" s="120" t="s">
        <v>278</v>
      </c>
      <c r="F22" s="120" t="s">
        <v>26</v>
      </c>
      <c r="G22" s="422">
        <v>8000</v>
      </c>
      <c r="H22" s="422">
        <v>8000</v>
      </c>
      <c r="I22" s="342"/>
      <c r="J22" s="423"/>
      <c r="K22" s="423"/>
      <c r="L22" s="424"/>
      <c r="M22" s="424"/>
      <c r="N22" s="424"/>
      <c r="O22" s="424"/>
      <c r="P22" s="424"/>
      <c r="Q22" s="425"/>
      <c r="R22" s="15"/>
      <c r="S22" s="17"/>
      <c r="T22" s="17"/>
      <c r="U22" s="16"/>
      <c r="V22" s="726"/>
    </row>
    <row r="23" spans="2:22" ht="43.5" customHeight="1">
      <c r="B23" s="782"/>
      <c r="C23" s="761"/>
      <c r="D23" s="761"/>
      <c r="E23" s="120" t="s">
        <v>426</v>
      </c>
      <c r="F23" s="120" t="s">
        <v>510</v>
      </c>
      <c r="G23" s="422">
        <v>5000</v>
      </c>
      <c r="H23" s="422"/>
      <c r="I23" s="342"/>
      <c r="J23" s="340"/>
      <c r="K23" s="423"/>
      <c r="L23" s="424"/>
      <c r="M23" s="424"/>
      <c r="N23" s="424"/>
      <c r="O23" s="424"/>
      <c r="P23" s="424"/>
      <c r="Q23" s="425"/>
      <c r="R23" s="15"/>
      <c r="S23" s="17"/>
      <c r="T23" s="17"/>
      <c r="U23" s="16"/>
      <c r="V23" s="726"/>
    </row>
    <row r="24" spans="2:22" ht="41.25" customHeight="1">
      <c r="B24" s="782"/>
      <c r="C24" s="761"/>
      <c r="D24" s="761"/>
      <c r="E24" s="120" t="s">
        <v>511</v>
      </c>
      <c r="F24" s="389" t="s">
        <v>512</v>
      </c>
      <c r="G24" s="422">
        <v>7000</v>
      </c>
      <c r="H24" s="422">
        <f>G24</f>
        <v>7000</v>
      </c>
      <c r="I24" s="342"/>
      <c r="J24" s="423"/>
      <c r="K24" s="423"/>
      <c r="L24" s="424"/>
      <c r="M24" s="424"/>
      <c r="N24" s="424"/>
      <c r="O24" s="424"/>
      <c r="P24" s="424"/>
      <c r="Q24" s="425"/>
      <c r="R24" s="15"/>
      <c r="S24" s="17"/>
      <c r="T24" s="17"/>
      <c r="U24" s="16"/>
      <c r="V24" s="726"/>
    </row>
    <row r="25" spans="2:22" ht="17.25" customHeight="1">
      <c r="B25" s="782"/>
      <c r="C25" s="761"/>
      <c r="D25" s="761"/>
      <c r="E25" s="114" t="s">
        <v>280</v>
      </c>
      <c r="F25" s="119" t="s">
        <v>28</v>
      </c>
      <c r="G25" s="342">
        <v>20000</v>
      </c>
      <c r="H25" s="422">
        <v>20000</v>
      </c>
      <c r="I25" s="342"/>
      <c r="J25" s="423"/>
      <c r="K25" s="423"/>
      <c r="L25" s="424"/>
      <c r="M25" s="424"/>
      <c r="N25" s="424"/>
      <c r="O25" s="424"/>
      <c r="P25" s="424"/>
      <c r="Q25" s="423"/>
      <c r="R25" s="15"/>
      <c r="S25" s="15"/>
      <c r="T25" s="15"/>
      <c r="U25" s="16"/>
      <c r="V25" s="726"/>
    </row>
    <row r="26" spans="2:22" ht="35.25" customHeight="1">
      <c r="B26" s="782"/>
      <c r="C26" s="761"/>
      <c r="D26" s="761"/>
      <c r="E26" s="120" t="s">
        <v>281</v>
      </c>
      <c r="F26" s="691" t="s">
        <v>516</v>
      </c>
      <c r="G26" s="692">
        <v>31596.240000000002</v>
      </c>
      <c r="H26" s="422">
        <f>G26</f>
        <v>31596.240000000002</v>
      </c>
      <c r="I26" s="342"/>
      <c r="J26" s="423"/>
      <c r="K26" s="423"/>
      <c r="L26" s="424"/>
      <c r="M26" s="424"/>
      <c r="N26" s="424"/>
      <c r="O26" s="424"/>
      <c r="P26" s="424"/>
      <c r="Q26" s="423"/>
      <c r="R26" s="15"/>
      <c r="S26" s="15"/>
      <c r="T26" s="15"/>
      <c r="U26" s="16"/>
      <c r="V26" s="726"/>
    </row>
    <row r="27" spans="2:22" ht="34.5" customHeight="1">
      <c r="B27" s="782"/>
      <c r="C27" s="761"/>
      <c r="D27" s="761"/>
      <c r="E27" s="120" t="s">
        <v>281</v>
      </c>
      <c r="F27" s="691" t="s">
        <v>518</v>
      </c>
      <c r="G27" s="697">
        <v>9917.5</v>
      </c>
      <c r="H27" s="697">
        <v>9917.5</v>
      </c>
      <c r="I27" s="342"/>
      <c r="J27" s="423"/>
      <c r="K27" s="423"/>
      <c r="L27" s="424"/>
      <c r="M27" s="424"/>
      <c r="N27" s="424"/>
      <c r="O27" s="424"/>
      <c r="P27" s="424"/>
      <c r="Q27" s="423"/>
      <c r="R27" s="15"/>
      <c r="S27" s="15"/>
      <c r="T27" s="15"/>
      <c r="U27" s="16"/>
      <c r="V27" s="726"/>
    </row>
    <row r="28" spans="2:22" ht="17.25" customHeight="1">
      <c r="B28" s="782"/>
      <c r="C28" s="761"/>
      <c r="D28" s="761"/>
      <c r="E28" s="120" t="s">
        <v>282</v>
      </c>
      <c r="F28" s="120" t="s">
        <v>29</v>
      </c>
      <c r="G28" s="422">
        <v>10000</v>
      </c>
      <c r="H28" s="422">
        <v>10000</v>
      </c>
      <c r="I28" s="342"/>
      <c r="J28" s="423"/>
      <c r="K28" s="423"/>
      <c r="L28" s="424"/>
      <c r="M28" s="424"/>
      <c r="N28" s="424"/>
      <c r="O28" s="424"/>
      <c r="P28" s="424"/>
      <c r="Q28" s="425"/>
      <c r="R28" s="15"/>
      <c r="S28" s="15"/>
      <c r="T28" s="15"/>
      <c r="U28" s="16"/>
      <c r="V28" s="726"/>
    </row>
    <row r="29" spans="2:22" ht="17.25" customHeight="1">
      <c r="B29" s="782"/>
      <c r="C29" s="761"/>
      <c r="D29" s="761"/>
      <c r="E29" s="114" t="s">
        <v>284</v>
      </c>
      <c r="F29" s="119" t="s">
        <v>31</v>
      </c>
      <c r="G29" s="342">
        <v>50000</v>
      </c>
      <c r="H29" s="422"/>
      <c r="I29" s="342">
        <v>50000</v>
      </c>
      <c r="J29" s="423"/>
      <c r="K29" s="423"/>
      <c r="L29" s="424"/>
      <c r="M29" s="424"/>
      <c r="N29" s="424"/>
      <c r="O29" s="424"/>
      <c r="P29" s="424"/>
      <c r="Q29" s="425"/>
      <c r="R29" s="15"/>
      <c r="S29" s="15"/>
      <c r="T29" s="17"/>
      <c r="U29" s="16"/>
      <c r="V29" s="726"/>
    </row>
    <row r="30" spans="2:22" ht="17.25" customHeight="1">
      <c r="B30" s="782"/>
      <c r="C30" s="761"/>
      <c r="D30" s="761"/>
      <c r="E30" s="114" t="s">
        <v>285</v>
      </c>
      <c r="F30" s="119" t="s">
        <v>32</v>
      </c>
      <c r="G30" s="342">
        <v>3367.37</v>
      </c>
      <c r="H30" s="422"/>
      <c r="I30" s="422">
        <v>3367.37</v>
      </c>
      <c r="J30" s="423"/>
      <c r="K30" s="423"/>
      <c r="L30" s="424"/>
      <c r="M30" s="424"/>
      <c r="N30" s="424"/>
      <c r="O30" s="424"/>
      <c r="P30" s="424"/>
      <c r="Q30" s="425"/>
      <c r="R30" s="15"/>
      <c r="S30" s="15"/>
      <c r="T30" s="17"/>
      <c r="U30" s="16"/>
      <c r="V30" s="726"/>
    </row>
    <row r="31" spans="2:22" ht="17.25" customHeight="1">
      <c r="B31" s="782"/>
      <c r="C31" s="761"/>
      <c r="D31" s="761"/>
      <c r="E31" s="114" t="s">
        <v>286</v>
      </c>
      <c r="F31" s="119" t="s">
        <v>33</v>
      </c>
      <c r="G31" s="342">
        <v>25100</v>
      </c>
      <c r="H31" s="422"/>
      <c r="I31" s="422">
        <v>25100</v>
      </c>
      <c r="J31" s="423"/>
      <c r="K31" s="423"/>
      <c r="L31" s="424"/>
      <c r="M31" s="424"/>
      <c r="N31" s="424"/>
      <c r="O31" s="424"/>
      <c r="P31" s="424"/>
      <c r="Q31" s="425"/>
      <c r="R31" s="17"/>
      <c r="S31" s="15"/>
      <c r="T31" s="17"/>
      <c r="U31" s="16"/>
      <c r="V31" s="726"/>
    </row>
    <row r="32" spans="2:22" ht="26.25" customHeight="1">
      <c r="B32" s="782"/>
      <c r="C32" s="761"/>
      <c r="D32" s="761"/>
      <c r="E32" s="114" t="s">
        <v>287</v>
      </c>
      <c r="F32" s="119" t="s">
        <v>34</v>
      </c>
      <c r="G32" s="342">
        <v>12000</v>
      </c>
      <c r="H32" s="422"/>
      <c r="I32" s="422">
        <f>G32</f>
        <v>12000</v>
      </c>
      <c r="J32" s="423"/>
      <c r="K32" s="423"/>
      <c r="L32" s="424"/>
      <c r="M32" s="424"/>
      <c r="N32" s="424"/>
      <c r="O32" s="424"/>
      <c r="P32" s="424"/>
      <c r="Q32" s="425"/>
      <c r="R32" s="15"/>
      <c r="S32" s="15"/>
      <c r="T32" s="17"/>
      <c r="U32" s="16"/>
      <c r="V32" s="726"/>
    </row>
    <row r="33" spans="2:22" ht="17.25" customHeight="1">
      <c r="B33" s="782"/>
      <c r="C33" s="761"/>
      <c r="D33" s="761"/>
      <c r="E33" s="114" t="s">
        <v>288</v>
      </c>
      <c r="F33" s="119" t="s">
        <v>35</v>
      </c>
      <c r="G33" s="342">
        <v>15000</v>
      </c>
      <c r="H33" s="422"/>
      <c r="I33" s="422">
        <f>G33</f>
        <v>15000</v>
      </c>
      <c r="J33" s="423"/>
      <c r="K33" s="423"/>
      <c r="L33" s="424"/>
      <c r="M33" s="424"/>
      <c r="N33" s="424"/>
      <c r="O33" s="424"/>
      <c r="P33" s="424"/>
      <c r="Q33" s="425"/>
      <c r="R33" s="17"/>
      <c r="S33" s="15"/>
      <c r="T33" s="15"/>
      <c r="U33" s="16"/>
      <c r="V33" s="726"/>
    </row>
    <row r="34" spans="2:22" ht="17.25" customHeight="1">
      <c r="B34" s="782"/>
      <c r="C34" s="761"/>
      <c r="D34" s="761"/>
      <c r="E34" s="120" t="s">
        <v>289</v>
      </c>
      <c r="F34" s="120" t="s">
        <v>36</v>
      </c>
      <c r="G34" s="422">
        <v>8000</v>
      </c>
      <c r="H34" s="422"/>
      <c r="I34" s="422">
        <f>G34</f>
        <v>8000</v>
      </c>
      <c r="J34" s="423"/>
      <c r="K34" s="423"/>
      <c r="L34" s="424"/>
      <c r="M34" s="424"/>
      <c r="N34" s="424"/>
      <c r="O34" s="424"/>
      <c r="P34" s="424"/>
      <c r="Q34" s="425"/>
      <c r="R34" s="17"/>
      <c r="S34" s="15"/>
      <c r="T34" s="15"/>
      <c r="U34" s="16"/>
      <c r="V34" s="726"/>
    </row>
    <row r="35" spans="2:22" ht="30.75" customHeight="1" thickBot="1">
      <c r="B35" s="783"/>
      <c r="C35" s="762"/>
      <c r="D35" s="762"/>
      <c r="E35" s="399" t="s">
        <v>290</v>
      </c>
      <c r="F35" s="390" t="s">
        <v>37</v>
      </c>
      <c r="G35" s="395">
        <v>15000</v>
      </c>
      <c r="H35" s="426"/>
      <c r="I35" s="426">
        <f>G35</f>
        <v>15000</v>
      </c>
      <c r="J35" s="427"/>
      <c r="K35" s="427"/>
      <c r="L35" s="428"/>
      <c r="M35" s="428"/>
      <c r="N35" s="428"/>
      <c r="O35" s="428"/>
      <c r="P35" s="428"/>
      <c r="Q35" s="429"/>
      <c r="R35" s="396"/>
      <c r="S35" s="396"/>
      <c r="T35" s="396"/>
      <c r="U35" s="397"/>
      <c r="V35" s="727"/>
    </row>
    <row r="36" spans="2:22" ht="33.75" customHeight="1">
      <c r="B36" s="763" t="s">
        <v>166</v>
      </c>
      <c r="C36" s="760" t="s">
        <v>139</v>
      </c>
      <c r="D36" s="734" t="s">
        <v>147</v>
      </c>
      <c r="E36" s="124" t="s">
        <v>291</v>
      </c>
      <c r="F36" s="125" t="s">
        <v>124</v>
      </c>
      <c r="G36" s="430">
        <v>13706</v>
      </c>
      <c r="H36" s="431"/>
      <c r="I36" s="432">
        <v>13706</v>
      </c>
      <c r="J36" s="421"/>
      <c r="K36" s="421"/>
      <c r="L36" s="366"/>
      <c r="M36" s="366"/>
      <c r="N36" s="366"/>
      <c r="O36" s="366"/>
      <c r="P36" s="366"/>
      <c r="Q36" s="433"/>
      <c r="R36" s="18"/>
      <c r="S36" s="18"/>
      <c r="T36" s="18"/>
      <c r="U36" s="19"/>
      <c r="V36" s="766" t="s">
        <v>140</v>
      </c>
    </row>
    <row r="37" spans="2:22" ht="42.75" customHeight="1">
      <c r="B37" s="764"/>
      <c r="C37" s="761"/>
      <c r="D37" s="758"/>
      <c r="E37" s="126" t="s">
        <v>292</v>
      </c>
      <c r="F37" s="127" t="s">
        <v>125</v>
      </c>
      <c r="G37" s="434">
        <v>6119.68</v>
      </c>
      <c r="H37" s="434">
        <v>6119.68</v>
      </c>
      <c r="I37" s="435"/>
      <c r="J37" s="423"/>
      <c r="K37" s="423"/>
      <c r="L37" s="424"/>
      <c r="M37" s="424"/>
      <c r="N37" s="424"/>
      <c r="O37" s="424"/>
      <c r="P37" s="424"/>
      <c r="Q37" s="425"/>
      <c r="R37" s="20"/>
      <c r="S37" s="20"/>
      <c r="T37" s="20"/>
      <c r="U37" s="20"/>
      <c r="V37" s="767"/>
    </row>
    <row r="38" spans="2:22" ht="45" customHeight="1">
      <c r="B38" s="764"/>
      <c r="C38" s="761"/>
      <c r="D38" s="758"/>
      <c r="E38" s="126" t="s">
        <v>292</v>
      </c>
      <c r="F38" s="127" t="s">
        <v>126</v>
      </c>
      <c r="G38" s="434">
        <v>12000</v>
      </c>
      <c r="H38" s="434">
        <v>12000</v>
      </c>
      <c r="I38" s="435"/>
      <c r="J38" s="423"/>
      <c r="K38" s="423"/>
      <c r="L38" s="424"/>
      <c r="M38" s="424"/>
      <c r="N38" s="424"/>
      <c r="O38" s="424"/>
      <c r="P38" s="424"/>
      <c r="Q38" s="425"/>
      <c r="R38" s="20"/>
      <c r="S38" s="20"/>
      <c r="T38" s="20"/>
      <c r="U38" s="20"/>
      <c r="V38" s="767"/>
    </row>
    <row r="39" spans="2:22" ht="47.25" customHeight="1">
      <c r="B39" s="764"/>
      <c r="C39" s="761"/>
      <c r="D39" s="758"/>
      <c r="E39" s="126" t="s">
        <v>292</v>
      </c>
      <c r="F39" s="127" t="s">
        <v>127</v>
      </c>
      <c r="G39" s="434">
        <v>4341.12</v>
      </c>
      <c r="H39" s="434">
        <v>4341.12</v>
      </c>
      <c r="I39" s="435"/>
      <c r="J39" s="423"/>
      <c r="K39" s="423"/>
      <c r="L39" s="424"/>
      <c r="M39" s="424"/>
      <c r="N39" s="424"/>
      <c r="O39" s="424"/>
      <c r="P39" s="424"/>
      <c r="Q39" s="425"/>
      <c r="R39" s="20"/>
      <c r="S39" s="20"/>
      <c r="T39" s="20"/>
      <c r="U39" s="20"/>
      <c r="V39" s="767"/>
    </row>
    <row r="40" spans="2:22" ht="47.25" customHeight="1">
      <c r="B40" s="764"/>
      <c r="C40" s="761"/>
      <c r="D40" s="758"/>
      <c r="E40" s="126" t="s">
        <v>292</v>
      </c>
      <c r="F40" s="127" t="s">
        <v>128</v>
      </c>
      <c r="G40" s="434">
        <v>9799.619999999999</v>
      </c>
      <c r="H40" s="434">
        <v>9799.619999999999</v>
      </c>
      <c r="I40" s="435"/>
      <c r="J40" s="423"/>
      <c r="K40" s="423"/>
      <c r="L40" s="424"/>
      <c r="M40" s="424"/>
      <c r="N40" s="424"/>
      <c r="O40" s="424"/>
      <c r="P40" s="424"/>
      <c r="Q40" s="425"/>
      <c r="R40" s="20"/>
      <c r="S40" s="20"/>
      <c r="T40" s="20"/>
      <c r="U40" s="20"/>
      <c r="V40" s="767"/>
    </row>
    <row r="41" spans="2:22" ht="82.5" customHeight="1">
      <c r="B41" s="764"/>
      <c r="C41" s="761"/>
      <c r="D41" s="758"/>
      <c r="E41" s="126" t="s">
        <v>293</v>
      </c>
      <c r="F41" s="128" t="s">
        <v>129</v>
      </c>
      <c r="G41" s="436">
        <v>534486</v>
      </c>
      <c r="H41" s="434"/>
      <c r="I41" s="435"/>
      <c r="J41" s="435">
        <f>G41/2</f>
        <v>267243</v>
      </c>
      <c r="K41" s="423"/>
      <c r="L41" s="435">
        <f>G41/2</f>
        <v>267243</v>
      </c>
      <c r="M41" s="424"/>
      <c r="N41" s="424"/>
      <c r="O41" s="424"/>
      <c r="P41" s="424"/>
      <c r="Q41" s="425"/>
      <c r="R41" s="20"/>
      <c r="S41" s="20"/>
      <c r="T41" s="20"/>
      <c r="U41" s="21"/>
      <c r="V41" s="767"/>
    </row>
    <row r="42" spans="2:22" ht="44.25" customHeight="1">
      <c r="B42" s="764"/>
      <c r="C42" s="761"/>
      <c r="D42" s="758"/>
      <c r="E42" s="129" t="s">
        <v>294</v>
      </c>
      <c r="F42" s="130" t="s">
        <v>130</v>
      </c>
      <c r="G42" s="436">
        <v>17163</v>
      </c>
      <c r="H42" s="434"/>
      <c r="I42" s="435"/>
      <c r="J42" s="423"/>
      <c r="K42" s="423"/>
      <c r="L42" s="435"/>
      <c r="M42" s="424"/>
      <c r="N42" s="424"/>
      <c r="O42" s="424"/>
      <c r="P42" s="424"/>
      <c r="Q42" s="435">
        <v>17163</v>
      </c>
      <c r="R42" s="21"/>
      <c r="S42" s="21"/>
      <c r="T42" s="21"/>
      <c r="U42" s="21"/>
      <c r="V42" s="767"/>
    </row>
    <row r="43" spans="2:22" ht="54.75" customHeight="1">
      <c r="B43" s="764"/>
      <c r="C43" s="761"/>
      <c r="D43" s="758"/>
      <c r="E43" s="131" t="s">
        <v>295</v>
      </c>
      <c r="F43" s="131" t="s">
        <v>131</v>
      </c>
      <c r="G43" s="350">
        <v>5774.72</v>
      </c>
      <c r="H43" s="434">
        <f>G43</f>
        <v>5774.72</v>
      </c>
      <c r="I43" s="435"/>
      <c r="J43" s="423"/>
      <c r="K43" s="423"/>
      <c r="L43" s="435"/>
      <c r="M43" s="424"/>
      <c r="N43" s="424"/>
      <c r="O43" s="424"/>
      <c r="P43" s="424"/>
      <c r="Q43" s="424"/>
      <c r="R43" s="21"/>
      <c r="S43" s="21"/>
      <c r="T43" s="21"/>
      <c r="U43" s="21"/>
      <c r="V43" s="767"/>
    </row>
    <row r="44" spans="2:22" ht="78" customHeight="1">
      <c r="B44" s="764"/>
      <c r="C44" s="761"/>
      <c r="D44" s="758"/>
      <c r="E44" s="131" t="s">
        <v>295</v>
      </c>
      <c r="F44" s="132" t="s">
        <v>132</v>
      </c>
      <c r="G44" s="350">
        <v>379101.98</v>
      </c>
      <c r="H44" s="434">
        <f>G44</f>
        <v>379101.98</v>
      </c>
      <c r="I44" s="435"/>
      <c r="J44" s="423"/>
      <c r="K44" s="423"/>
      <c r="L44" s="435"/>
      <c r="M44" s="424"/>
      <c r="N44" s="424"/>
      <c r="O44" s="424"/>
      <c r="P44" s="424"/>
      <c r="Q44" s="424"/>
      <c r="R44" s="21"/>
      <c r="S44" s="21"/>
      <c r="T44" s="21"/>
      <c r="U44" s="21"/>
      <c r="V44" s="767"/>
    </row>
    <row r="45" spans="2:22" ht="50.25" customHeight="1">
      <c r="B45" s="764"/>
      <c r="C45" s="761"/>
      <c r="D45" s="758"/>
      <c r="E45" s="131" t="s">
        <v>295</v>
      </c>
      <c r="F45" s="131" t="s">
        <v>133</v>
      </c>
      <c r="G45" s="350">
        <v>4341.12</v>
      </c>
      <c r="H45" s="350">
        <v>4341.12</v>
      </c>
      <c r="I45" s="435"/>
      <c r="J45" s="423"/>
      <c r="K45" s="423"/>
      <c r="L45" s="435"/>
      <c r="M45" s="424"/>
      <c r="N45" s="424"/>
      <c r="O45" s="424"/>
      <c r="P45" s="424"/>
      <c r="Q45" s="424"/>
      <c r="R45" s="21"/>
      <c r="S45" s="21"/>
      <c r="T45" s="21"/>
      <c r="U45" s="21"/>
      <c r="V45" s="767"/>
    </row>
    <row r="46" spans="2:22" ht="38.25" customHeight="1">
      <c r="B46" s="764"/>
      <c r="C46" s="761"/>
      <c r="D46" s="758"/>
      <c r="E46" s="131" t="s">
        <v>296</v>
      </c>
      <c r="F46" s="126" t="s">
        <v>134</v>
      </c>
      <c r="G46" s="350">
        <v>10257.710000000001</v>
      </c>
      <c r="H46" s="350"/>
      <c r="I46" s="435"/>
      <c r="J46" s="423"/>
      <c r="K46" s="423"/>
      <c r="L46" s="435"/>
      <c r="M46" s="424"/>
      <c r="N46" s="424"/>
      <c r="O46" s="424"/>
      <c r="P46" s="424"/>
      <c r="Q46" s="351">
        <v>10257.710000000001</v>
      </c>
      <c r="R46" s="21"/>
      <c r="S46" s="21"/>
      <c r="T46" s="21"/>
      <c r="U46" s="21"/>
      <c r="V46" s="767"/>
    </row>
    <row r="47" spans="2:22" ht="80.25" customHeight="1">
      <c r="B47" s="764"/>
      <c r="C47" s="761"/>
      <c r="D47" s="758"/>
      <c r="E47" s="131" t="s">
        <v>297</v>
      </c>
      <c r="F47" s="126" t="s">
        <v>135</v>
      </c>
      <c r="G47" s="350">
        <v>25327.46</v>
      </c>
      <c r="H47" s="350"/>
      <c r="I47" s="435"/>
      <c r="J47" s="423"/>
      <c r="K47" s="423"/>
      <c r="L47" s="435"/>
      <c r="M47" s="424"/>
      <c r="N47" s="424"/>
      <c r="O47" s="424"/>
      <c r="P47" s="424"/>
      <c r="Q47" s="351">
        <v>25327.46</v>
      </c>
      <c r="R47" s="21"/>
      <c r="S47" s="21"/>
      <c r="T47" s="21"/>
      <c r="U47" s="21"/>
      <c r="V47" s="767"/>
    </row>
    <row r="48" spans="2:22" ht="57.75" customHeight="1">
      <c r="B48" s="764"/>
      <c r="C48" s="761"/>
      <c r="D48" s="758"/>
      <c r="E48" s="131" t="s">
        <v>298</v>
      </c>
      <c r="F48" s="126" t="s">
        <v>136</v>
      </c>
      <c r="G48" s="350">
        <v>6338.8</v>
      </c>
      <c r="H48" s="350"/>
      <c r="I48" s="435"/>
      <c r="J48" s="423"/>
      <c r="K48" s="423"/>
      <c r="L48" s="435"/>
      <c r="M48" s="424"/>
      <c r="N48" s="424"/>
      <c r="O48" s="424"/>
      <c r="P48" s="424"/>
      <c r="Q48" s="351">
        <v>6338.8</v>
      </c>
      <c r="R48" s="21"/>
      <c r="S48" s="21"/>
      <c r="T48" s="21"/>
      <c r="U48" s="21"/>
      <c r="V48" s="767"/>
    </row>
    <row r="49" spans="2:22" ht="41.25" customHeight="1">
      <c r="B49" s="764"/>
      <c r="C49" s="761"/>
      <c r="D49" s="758"/>
      <c r="E49" s="131" t="s">
        <v>299</v>
      </c>
      <c r="F49" s="126" t="s">
        <v>137</v>
      </c>
      <c r="G49" s="350">
        <v>262246.97000000003</v>
      </c>
      <c r="H49" s="350"/>
      <c r="I49" s="435"/>
      <c r="J49" s="423"/>
      <c r="K49" s="423"/>
      <c r="L49" s="435"/>
      <c r="M49" s="424"/>
      <c r="N49" s="424"/>
      <c r="O49" s="424"/>
      <c r="P49" s="424"/>
      <c r="Q49" s="351">
        <v>262246.97000000003</v>
      </c>
      <c r="R49" s="20"/>
      <c r="S49" s="20"/>
      <c r="T49" s="21"/>
      <c r="U49" s="21"/>
      <c r="V49" s="767"/>
    </row>
    <row r="50" spans="2:22" ht="45.75" customHeight="1" thickBot="1">
      <c r="B50" s="765"/>
      <c r="C50" s="762"/>
      <c r="D50" s="759"/>
      <c r="E50" s="301" t="s">
        <v>355</v>
      </c>
      <c r="F50" s="133" t="s">
        <v>138</v>
      </c>
      <c r="G50" s="437">
        <v>13702.75</v>
      </c>
      <c r="H50" s="438"/>
      <c r="I50" s="439"/>
      <c r="J50" s="427"/>
      <c r="K50" s="427"/>
      <c r="L50" s="439"/>
      <c r="M50" s="428"/>
      <c r="N50" s="428"/>
      <c r="O50" s="428"/>
      <c r="P50" s="428"/>
      <c r="Q50" s="428">
        <f>G50</f>
        <v>13702.75</v>
      </c>
      <c r="R50" s="22"/>
      <c r="S50" s="22"/>
      <c r="T50" s="22"/>
      <c r="U50" s="23"/>
      <c r="V50" s="768"/>
    </row>
    <row r="51" spans="2:22" ht="26.25" customHeight="1">
      <c r="B51" s="769" t="s">
        <v>190</v>
      </c>
      <c r="C51" s="772" t="s">
        <v>193</v>
      </c>
      <c r="D51" s="734" t="s">
        <v>191</v>
      </c>
      <c r="E51" s="381" t="s">
        <v>482</v>
      </c>
      <c r="F51" s="381" t="s">
        <v>483</v>
      </c>
      <c r="G51" s="440">
        <v>9330</v>
      </c>
      <c r="H51" s="441"/>
      <c r="I51" s="441"/>
      <c r="J51" s="441"/>
      <c r="K51" s="441">
        <f t="shared" ref="K51:K58" si="0">G51</f>
        <v>9330</v>
      </c>
      <c r="L51" s="441"/>
      <c r="M51" s="441"/>
      <c r="N51" s="366"/>
      <c r="O51" s="366"/>
      <c r="P51" s="366"/>
      <c r="Q51" s="366"/>
      <c r="R51" s="24"/>
      <c r="S51" s="24"/>
      <c r="T51" s="25"/>
      <c r="U51" s="24"/>
      <c r="V51" s="737" t="s">
        <v>192</v>
      </c>
    </row>
    <row r="52" spans="2:22" ht="34.5" customHeight="1">
      <c r="B52" s="770"/>
      <c r="C52" s="773"/>
      <c r="D52" s="735"/>
      <c r="E52" s="137" t="s">
        <v>485</v>
      </c>
      <c r="F52" s="137" t="s">
        <v>487</v>
      </c>
      <c r="G52" s="681">
        <v>8300</v>
      </c>
      <c r="H52" s="350"/>
      <c r="I52" s="435"/>
      <c r="J52" s="423"/>
      <c r="K52" s="423">
        <f t="shared" si="0"/>
        <v>8300</v>
      </c>
      <c r="L52" s="340"/>
      <c r="M52" s="340"/>
      <c r="N52" s="424"/>
      <c r="O52" s="424"/>
      <c r="P52" s="424"/>
      <c r="Q52" s="424"/>
      <c r="R52" s="378"/>
      <c r="S52" s="378"/>
      <c r="T52" s="6"/>
      <c r="U52" s="378"/>
      <c r="V52" s="738"/>
    </row>
    <row r="53" spans="2:22" ht="34.5" customHeight="1">
      <c r="B53" s="770"/>
      <c r="C53" s="773"/>
      <c r="D53" s="735"/>
      <c r="E53" s="139" t="s">
        <v>488</v>
      </c>
      <c r="F53" s="418" t="s">
        <v>489</v>
      </c>
      <c r="G53" s="350">
        <v>12800</v>
      </c>
      <c r="H53" s="340"/>
      <c r="I53" s="340"/>
      <c r="J53" s="340"/>
      <c r="K53" s="340">
        <f t="shared" si="0"/>
        <v>12800</v>
      </c>
      <c r="L53" s="340"/>
      <c r="M53" s="340"/>
      <c r="N53" s="424"/>
      <c r="O53" s="424"/>
      <c r="P53" s="424"/>
      <c r="Q53" s="424"/>
      <c r="R53" s="378"/>
      <c r="S53" s="378"/>
      <c r="T53" s="6"/>
      <c r="U53" s="378"/>
      <c r="V53" s="738"/>
    </row>
    <row r="54" spans="2:22" ht="27.75" customHeight="1">
      <c r="B54" s="770"/>
      <c r="C54" s="773"/>
      <c r="D54" s="735"/>
      <c r="E54" s="139" t="s">
        <v>490</v>
      </c>
      <c r="F54" s="139" t="s">
        <v>483</v>
      </c>
      <c r="G54" s="350">
        <v>5343.25</v>
      </c>
      <c r="H54" s="340"/>
      <c r="I54" s="340"/>
      <c r="J54" s="340"/>
      <c r="K54" s="340">
        <f t="shared" si="0"/>
        <v>5343.25</v>
      </c>
      <c r="L54" s="340"/>
      <c r="M54" s="340"/>
      <c r="N54" s="424"/>
      <c r="O54" s="424"/>
      <c r="P54" s="424"/>
      <c r="Q54" s="424"/>
      <c r="R54" s="378"/>
      <c r="S54" s="378"/>
      <c r="T54" s="6"/>
      <c r="U54" s="378"/>
      <c r="V54" s="738"/>
    </row>
    <row r="55" spans="2:22" ht="34.5" customHeight="1">
      <c r="B55" s="770"/>
      <c r="C55" s="773"/>
      <c r="D55" s="735"/>
      <c r="E55" s="139" t="s">
        <v>491</v>
      </c>
      <c r="F55" s="139" t="s">
        <v>492</v>
      </c>
      <c r="G55" s="458">
        <v>83578.89</v>
      </c>
      <c r="H55" s="340"/>
      <c r="I55" s="340"/>
      <c r="J55" s="340"/>
      <c r="K55" s="340">
        <f t="shared" si="0"/>
        <v>83578.89</v>
      </c>
      <c r="L55" s="340"/>
      <c r="M55" s="340"/>
      <c r="N55" s="424"/>
      <c r="O55" s="424"/>
      <c r="P55" s="424"/>
      <c r="Q55" s="424"/>
      <c r="R55" s="378"/>
      <c r="S55" s="378"/>
      <c r="T55" s="6"/>
      <c r="U55" s="378"/>
      <c r="V55" s="738"/>
    </row>
    <row r="56" spans="2:22" ht="34.5" customHeight="1">
      <c r="B56" s="770"/>
      <c r="C56" s="773"/>
      <c r="D56" s="735"/>
      <c r="E56" s="139" t="s">
        <v>432</v>
      </c>
      <c r="F56" s="418" t="s">
        <v>493</v>
      </c>
      <c r="G56" s="350">
        <v>71388</v>
      </c>
      <c r="H56" s="340"/>
      <c r="I56" s="340"/>
      <c r="J56" s="340"/>
      <c r="K56" s="340">
        <f t="shared" si="0"/>
        <v>71388</v>
      </c>
      <c r="L56" s="340"/>
      <c r="M56" s="340"/>
      <c r="N56" s="424"/>
      <c r="O56" s="424"/>
      <c r="P56" s="424"/>
      <c r="Q56" s="424"/>
      <c r="R56" s="378"/>
      <c r="S56" s="378"/>
      <c r="T56" s="6"/>
      <c r="U56" s="378"/>
      <c r="V56" s="738"/>
    </row>
    <row r="57" spans="2:22" ht="34.5" customHeight="1">
      <c r="B57" s="770"/>
      <c r="C57" s="773"/>
      <c r="D57" s="735"/>
      <c r="E57" s="139" t="s">
        <v>433</v>
      </c>
      <c r="F57" s="418" t="s">
        <v>494</v>
      </c>
      <c r="G57" s="350">
        <v>107249</v>
      </c>
      <c r="H57" s="340"/>
      <c r="I57" s="340"/>
      <c r="J57" s="340"/>
      <c r="K57" s="340">
        <f t="shared" si="0"/>
        <v>107249</v>
      </c>
      <c r="L57" s="340"/>
      <c r="M57" s="340"/>
      <c r="N57" s="424"/>
      <c r="O57" s="424"/>
      <c r="P57" s="424"/>
      <c r="Q57" s="424"/>
      <c r="R57" s="378"/>
      <c r="S57" s="378"/>
      <c r="T57" s="6"/>
      <c r="U57" s="378"/>
      <c r="V57" s="738"/>
    </row>
    <row r="58" spans="2:22" ht="34.5" customHeight="1">
      <c r="B58" s="770"/>
      <c r="C58" s="773"/>
      <c r="D58" s="735"/>
      <c r="E58" s="139" t="s">
        <v>495</v>
      </c>
      <c r="F58" s="418" t="s">
        <v>496</v>
      </c>
      <c r="G58" s="350">
        <v>133100</v>
      </c>
      <c r="H58" s="340"/>
      <c r="I58" s="340"/>
      <c r="J58" s="340"/>
      <c r="K58" s="340">
        <f t="shared" si="0"/>
        <v>133100</v>
      </c>
      <c r="L58" s="340"/>
      <c r="M58" s="340"/>
      <c r="N58" s="424"/>
      <c r="O58" s="424"/>
      <c r="P58" s="424"/>
      <c r="Q58" s="424"/>
      <c r="R58" s="378"/>
      <c r="S58" s="378"/>
      <c r="T58" s="6"/>
      <c r="U58" s="378"/>
      <c r="V58" s="738"/>
    </row>
    <row r="59" spans="2:22" ht="34.5" customHeight="1">
      <c r="B59" s="770"/>
      <c r="C59" s="773"/>
      <c r="D59" s="735"/>
      <c r="E59" s="137" t="s">
        <v>300</v>
      </c>
      <c r="F59" s="137" t="s">
        <v>181</v>
      </c>
      <c r="G59" s="681">
        <v>151969.49</v>
      </c>
      <c r="H59" s="350"/>
      <c r="I59" s="435"/>
      <c r="J59" s="423"/>
      <c r="K59" s="354">
        <v>151969.49</v>
      </c>
      <c r="L59" s="435"/>
      <c r="M59" s="340"/>
      <c r="N59" s="424"/>
      <c r="O59" s="424"/>
      <c r="P59" s="424"/>
      <c r="Q59" s="424"/>
      <c r="R59" s="378"/>
      <c r="S59" s="378"/>
      <c r="T59" s="6"/>
      <c r="U59" s="378"/>
      <c r="V59" s="738"/>
    </row>
    <row r="60" spans="2:22" ht="34.5" customHeight="1">
      <c r="B60" s="770"/>
      <c r="C60" s="773"/>
      <c r="D60" s="735"/>
      <c r="E60" s="137" t="s">
        <v>301</v>
      </c>
      <c r="F60" s="137" t="s">
        <v>182</v>
      </c>
      <c r="G60" s="681">
        <v>209757.86</v>
      </c>
      <c r="H60" s="442"/>
      <c r="I60" s="435"/>
      <c r="J60" s="423"/>
      <c r="K60" s="354">
        <f>G60</f>
        <v>209757.86</v>
      </c>
      <c r="L60" s="435"/>
      <c r="M60" s="340"/>
      <c r="N60" s="424"/>
      <c r="O60" s="424"/>
      <c r="P60" s="424"/>
      <c r="Q60" s="424"/>
      <c r="R60" s="378"/>
      <c r="S60" s="378"/>
      <c r="T60" s="6"/>
      <c r="U60" s="378"/>
      <c r="V60" s="738"/>
    </row>
    <row r="61" spans="2:22" ht="34.5" customHeight="1" thickBot="1">
      <c r="B61" s="771"/>
      <c r="C61" s="774"/>
      <c r="D61" s="736"/>
      <c r="E61" s="302" t="s">
        <v>434</v>
      </c>
      <c r="F61" s="400" t="s">
        <v>497</v>
      </c>
      <c r="G61" s="352">
        <v>9492</v>
      </c>
      <c r="H61" s="443"/>
      <c r="I61" s="443"/>
      <c r="J61" s="444"/>
      <c r="K61" s="356">
        <f>G61</f>
        <v>9492</v>
      </c>
      <c r="L61" s="445"/>
      <c r="M61" s="443"/>
      <c r="N61" s="446"/>
      <c r="O61" s="446"/>
      <c r="P61" s="446"/>
      <c r="Q61" s="446"/>
      <c r="R61" s="401"/>
      <c r="S61" s="401"/>
      <c r="T61" s="29"/>
      <c r="U61" s="401"/>
      <c r="V61" s="739"/>
    </row>
    <row r="62" spans="2:22" ht="30" customHeight="1">
      <c r="B62" s="752" t="s">
        <v>202</v>
      </c>
      <c r="C62" s="744" t="s">
        <v>203</v>
      </c>
      <c r="D62" s="744" t="s">
        <v>204</v>
      </c>
      <c r="E62" s="134" t="s">
        <v>262</v>
      </c>
      <c r="F62" s="134" t="s">
        <v>201</v>
      </c>
      <c r="G62" s="682">
        <v>3574.62</v>
      </c>
      <c r="H62" s="447"/>
      <c r="I62" s="441">
        <f>G62</f>
        <v>3574.62</v>
      </c>
      <c r="J62" s="421"/>
      <c r="K62" s="421"/>
      <c r="L62" s="432"/>
      <c r="M62" s="441"/>
      <c r="N62" s="366"/>
      <c r="O62" s="366"/>
      <c r="P62" s="366"/>
      <c r="Q62" s="366"/>
      <c r="R62" s="367"/>
      <c r="S62" s="24"/>
      <c r="T62" s="24"/>
      <c r="U62" s="25"/>
      <c r="V62" s="755" t="s">
        <v>205</v>
      </c>
    </row>
    <row r="63" spans="2:22" ht="30" customHeight="1">
      <c r="B63" s="753"/>
      <c r="C63" s="735"/>
      <c r="D63" s="735"/>
      <c r="E63" s="139" t="s">
        <v>466</v>
      </c>
      <c r="F63" s="139" t="s">
        <v>467</v>
      </c>
      <c r="G63" s="458">
        <v>500</v>
      </c>
      <c r="H63" s="340"/>
      <c r="I63" s="340">
        <f>G63</f>
        <v>500</v>
      </c>
      <c r="J63" s="423"/>
      <c r="K63" s="340"/>
      <c r="L63" s="435"/>
      <c r="M63" s="340"/>
      <c r="N63" s="424"/>
      <c r="O63" s="424"/>
      <c r="P63" s="424"/>
      <c r="Q63" s="424"/>
      <c r="R63" s="5"/>
      <c r="S63" s="378"/>
      <c r="T63" s="368"/>
      <c r="U63" s="327"/>
      <c r="V63" s="756"/>
    </row>
    <row r="64" spans="2:22" ht="30" customHeight="1">
      <c r="B64" s="753"/>
      <c r="C64" s="735"/>
      <c r="D64" s="735"/>
      <c r="E64" s="139" t="s">
        <v>468</v>
      </c>
      <c r="F64" s="139" t="s">
        <v>469</v>
      </c>
      <c r="G64" s="458">
        <v>16500</v>
      </c>
      <c r="H64" s="340"/>
      <c r="I64" s="340">
        <f>G64</f>
        <v>16500</v>
      </c>
      <c r="J64" s="423"/>
      <c r="K64" s="423"/>
      <c r="L64" s="435"/>
      <c r="M64" s="340"/>
      <c r="N64" s="424"/>
      <c r="O64" s="424"/>
      <c r="P64" s="424"/>
      <c r="Q64" s="424"/>
      <c r="R64" s="5"/>
      <c r="S64" s="378"/>
      <c r="T64" s="368"/>
      <c r="U64" s="327"/>
      <c r="V64" s="756"/>
    </row>
    <row r="65" spans="2:22" ht="30" customHeight="1">
      <c r="B65" s="753"/>
      <c r="C65" s="735"/>
      <c r="D65" s="735"/>
      <c r="E65" s="139" t="s">
        <v>387</v>
      </c>
      <c r="F65" s="117" t="s">
        <v>213</v>
      </c>
      <c r="G65" s="458">
        <v>3000</v>
      </c>
      <c r="H65" s="340"/>
      <c r="I65" s="340">
        <f>G65</f>
        <v>3000</v>
      </c>
      <c r="J65" s="340"/>
      <c r="K65" s="423"/>
      <c r="L65" s="435"/>
      <c r="M65" s="340"/>
      <c r="N65" s="424"/>
      <c r="O65" s="424"/>
      <c r="P65" s="424"/>
      <c r="Q65" s="424"/>
      <c r="R65" s="5"/>
      <c r="S65" s="378"/>
      <c r="T65" s="368"/>
      <c r="U65" s="327"/>
      <c r="V65" s="756"/>
    </row>
    <row r="66" spans="2:22" ht="30" customHeight="1">
      <c r="B66" s="753"/>
      <c r="C66" s="735"/>
      <c r="D66" s="735"/>
      <c r="E66" s="139" t="s">
        <v>470</v>
      </c>
      <c r="F66" s="117" t="s">
        <v>471</v>
      </c>
      <c r="G66" s="458">
        <v>2000</v>
      </c>
      <c r="H66" s="340"/>
      <c r="I66" s="340">
        <f>G66</f>
        <v>2000</v>
      </c>
      <c r="J66" s="340"/>
      <c r="K66" s="340"/>
      <c r="L66" s="435"/>
      <c r="M66" s="340"/>
      <c r="N66" s="424"/>
      <c r="O66" s="424"/>
      <c r="P66" s="424"/>
      <c r="Q66" s="424"/>
      <c r="R66" s="5"/>
      <c r="S66" s="378"/>
      <c r="T66" s="368"/>
      <c r="U66" s="327"/>
      <c r="V66" s="756"/>
    </row>
    <row r="67" spans="2:22" ht="30" customHeight="1" thickBot="1">
      <c r="B67" s="754"/>
      <c r="C67" s="745"/>
      <c r="D67" s="745"/>
      <c r="E67" s="302" t="s">
        <v>472</v>
      </c>
      <c r="F67" s="135" t="s">
        <v>473</v>
      </c>
      <c r="G67" s="683">
        <v>2500</v>
      </c>
      <c r="H67" s="443"/>
      <c r="I67" s="443">
        <f>G67</f>
        <v>2500</v>
      </c>
      <c r="J67" s="444"/>
      <c r="K67" s="444"/>
      <c r="L67" s="445"/>
      <c r="M67" s="443"/>
      <c r="N67" s="446"/>
      <c r="O67" s="446"/>
      <c r="P67" s="446"/>
      <c r="Q67" s="446"/>
      <c r="R67" s="382"/>
      <c r="S67" s="382"/>
      <c r="T67" s="382"/>
      <c r="U67" s="29"/>
      <c r="V67" s="757"/>
    </row>
    <row r="68" spans="2:22" ht="134.25" customHeight="1" thickBot="1">
      <c r="B68" s="505" t="s">
        <v>378</v>
      </c>
      <c r="C68" s="370" t="s">
        <v>258</v>
      </c>
      <c r="D68" s="379" t="s">
        <v>259</v>
      </c>
      <c r="E68" s="364" t="s">
        <v>302</v>
      </c>
      <c r="F68" s="364" t="s">
        <v>260</v>
      </c>
      <c r="G68" s="684">
        <v>3000</v>
      </c>
      <c r="H68" s="448"/>
      <c r="I68" s="449"/>
      <c r="J68" s="450"/>
      <c r="K68" s="450">
        <f>G68</f>
        <v>3000</v>
      </c>
      <c r="L68" s="451"/>
      <c r="M68" s="452"/>
      <c r="N68" s="453"/>
      <c r="O68" s="453"/>
      <c r="P68" s="453"/>
      <c r="Q68" s="453"/>
      <c r="R68" s="377"/>
      <c r="S68" s="377"/>
      <c r="T68" s="377"/>
      <c r="U68" s="380"/>
      <c r="V68" s="371" t="s">
        <v>205</v>
      </c>
    </row>
    <row r="69" spans="2:22" ht="29.25" customHeight="1">
      <c r="B69" s="731" t="s">
        <v>235</v>
      </c>
      <c r="C69" s="741" t="s">
        <v>234</v>
      </c>
      <c r="D69" s="744" t="s">
        <v>238</v>
      </c>
      <c r="E69" s="134" t="s">
        <v>303</v>
      </c>
      <c r="F69" s="134" t="s">
        <v>224</v>
      </c>
      <c r="G69" s="454">
        <v>29186.799999999999</v>
      </c>
      <c r="H69" s="454"/>
      <c r="I69" s="441">
        <f t="shared" ref="I69:I75" si="1">G69</f>
        <v>29186.799999999999</v>
      </c>
      <c r="J69" s="455"/>
      <c r="K69" s="455"/>
      <c r="L69" s="456"/>
      <c r="M69" s="457"/>
      <c r="N69" s="363"/>
      <c r="O69" s="363"/>
      <c r="P69" s="363"/>
      <c r="Q69" s="363"/>
      <c r="R69" s="24"/>
      <c r="S69" s="24"/>
      <c r="T69" s="25"/>
      <c r="U69" s="405"/>
      <c r="V69" s="728" t="s">
        <v>242</v>
      </c>
    </row>
    <row r="70" spans="2:22" ht="44.25" customHeight="1">
      <c r="B70" s="732"/>
      <c r="C70" s="742"/>
      <c r="D70" s="735"/>
      <c r="E70" s="137" t="s">
        <v>304</v>
      </c>
      <c r="F70" s="115" t="s">
        <v>225</v>
      </c>
      <c r="G70" s="458">
        <v>36393.279999999999</v>
      </c>
      <c r="H70" s="458"/>
      <c r="I70" s="340">
        <f t="shared" si="1"/>
        <v>36393.279999999999</v>
      </c>
      <c r="J70" s="423"/>
      <c r="K70" s="423"/>
      <c r="L70" s="435"/>
      <c r="M70" s="340"/>
      <c r="N70" s="424"/>
      <c r="O70" s="424"/>
      <c r="P70" s="424"/>
      <c r="Q70" s="424"/>
      <c r="R70" s="28"/>
      <c r="S70" s="6"/>
      <c r="T70" s="28"/>
      <c r="U70" s="76"/>
      <c r="V70" s="729"/>
    </row>
    <row r="71" spans="2:22" ht="48" customHeight="1">
      <c r="B71" s="732"/>
      <c r="C71" s="742"/>
      <c r="D71" s="735"/>
      <c r="E71" s="137" t="s">
        <v>305</v>
      </c>
      <c r="F71" s="115" t="s">
        <v>226</v>
      </c>
      <c r="G71" s="458">
        <v>53896</v>
      </c>
      <c r="H71" s="458"/>
      <c r="I71" s="340">
        <f t="shared" si="1"/>
        <v>53896</v>
      </c>
      <c r="J71" s="423"/>
      <c r="K71" s="423"/>
      <c r="L71" s="435"/>
      <c r="M71" s="340"/>
      <c r="N71" s="424"/>
      <c r="O71" s="424"/>
      <c r="P71" s="424"/>
      <c r="Q71" s="424"/>
      <c r="R71" s="28"/>
      <c r="S71" s="6"/>
      <c r="T71" s="28"/>
      <c r="U71" s="76"/>
      <c r="V71" s="729"/>
    </row>
    <row r="72" spans="2:22" ht="47.25" customHeight="1">
      <c r="B72" s="732"/>
      <c r="C72" s="742"/>
      <c r="D72" s="735"/>
      <c r="E72" s="137" t="s">
        <v>306</v>
      </c>
      <c r="F72" s="115" t="s">
        <v>227</v>
      </c>
      <c r="G72" s="458">
        <v>22766.239999999998</v>
      </c>
      <c r="H72" s="458"/>
      <c r="I72" s="340">
        <f t="shared" si="1"/>
        <v>22766.239999999998</v>
      </c>
      <c r="J72" s="423"/>
      <c r="K72" s="423"/>
      <c r="L72" s="435"/>
      <c r="M72" s="340"/>
      <c r="N72" s="424"/>
      <c r="O72" s="424"/>
      <c r="P72" s="424"/>
      <c r="Q72" s="424"/>
      <c r="R72" s="28"/>
      <c r="S72" s="28"/>
      <c r="T72" s="6"/>
      <c r="U72" s="76"/>
      <c r="V72" s="729"/>
    </row>
    <row r="73" spans="2:22" ht="45" customHeight="1">
      <c r="B73" s="732"/>
      <c r="C73" s="742"/>
      <c r="D73" s="735"/>
      <c r="E73" s="137" t="s">
        <v>307</v>
      </c>
      <c r="F73" s="115" t="s">
        <v>228</v>
      </c>
      <c r="G73" s="458">
        <v>3000</v>
      </c>
      <c r="H73" s="458"/>
      <c r="I73" s="340">
        <f t="shared" si="1"/>
        <v>3000</v>
      </c>
      <c r="J73" s="423"/>
      <c r="K73" s="423"/>
      <c r="L73" s="424"/>
      <c r="M73" s="340"/>
      <c r="N73" s="424"/>
      <c r="O73" s="424"/>
      <c r="P73" s="424"/>
      <c r="Q73" s="424"/>
      <c r="R73" s="28"/>
      <c r="S73" s="28"/>
      <c r="T73" s="6"/>
      <c r="U73" s="406"/>
      <c r="V73" s="729"/>
    </row>
    <row r="74" spans="2:22" ht="39.75" customHeight="1">
      <c r="B74" s="732"/>
      <c r="C74" s="742"/>
      <c r="D74" s="735"/>
      <c r="E74" s="137" t="s">
        <v>308</v>
      </c>
      <c r="F74" s="137" t="s">
        <v>229</v>
      </c>
      <c r="G74" s="458">
        <v>14000</v>
      </c>
      <c r="H74" s="458"/>
      <c r="I74" s="340">
        <f t="shared" si="1"/>
        <v>14000</v>
      </c>
      <c r="J74" s="423"/>
      <c r="K74" s="423"/>
      <c r="L74" s="435"/>
      <c r="M74" s="340"/>
      <c r="N74" s="424"/>
      <c r="O74" s="424"/>
      <c r="P74" s="424"/>
      <c r="Q74" s="424"/>
      <c r="R74" s="28"/>
      <c r="S74" s="28"/>
      <c r="T74" s="28"/>
      <c r="U74" s="406"/>
      <c r="V74" s="729"/>
    </row>
    <row r="75" spans="2:22" ht="25.5" customHeight="1" thickBot="1">
      <c r="B75" s="733"/>
      <c r="C75" s="743"/>
      <c r="D75" s="745"/>
      <c r="E75" s="154" t="s">
        <v>309</v>
      </c>
      <c r="F75" s="153" t="s">
        <v>230</v>
      </c>
      <c r="G75" s="344">
        <v>10024.629999999999</v>
      </c>
      <c r="H75" s="344"/>
      <c r="I75" s="443">
        <f t="shared" si="1"/>
        <v>10024.629999999999</v>
      </c>
      <c r="J75" s="444"/>
      <c r="K75" s="444"/>
      <c r="L75" s="443"/>
      <c r="M75" s="443"/>
      <c r="N75" s="446"/>
      <c r="O75" s="443"/>
      <c r="P75" s="446"/>
      <c r="Q75" s="446"/>
      <c r="R75" s="407"/>
      <c r="S75" s="407"/>
      <c r="T75" s="29"/>
      <c r="U75" s="408"/>
      <c r="V75" s="729"/>
    </row>
    <row r="76" spans="2:22" ht="101.25" customHeight="1">
      <c r="B76" s="740" t="s">
        <v>237</v>
      </c>
      <c r="C76" s="742" t="s">
        <v>234</v>
      </c>
      <c r="D76" s="735" t="s">
        <v>238</v>
      </c>
      <c r="E76" s="326"/>
      <c r="F76" s="402" t="s">
        <v>236</v>
      </c>
      <c r="G76" s="459">
        <f>H76+Q76</f>
        <v>460000</v>
      </c>
      <c r="H76" s="460"/>
      <c r="I76" s="461"/>
      <c r="J76" s="459"/>
      <c r="K76" s="459"/>
      <c r="L76" s="462"/>
      <c r="M76" s="459"/>
      <c r="N76" s="463"/>
      <c r="O76" s="463"/>
      <c r="P76" s="463"/>
      <c r="Q76" s="461">
        <v>460000</v>
      </c>
      <c r="R76" s="403"/>
      <c r="S76" s="403"/>
      <c r="T76" s="27"/>
      <c r="U76" s="403"/>
      <c r="V76" s="730"/>
    </row>
    <row r="77" spans="2:22" ht="26.25" customHeight="1">
      <c r="B77" s="740"/>
      <c r="C77" s="742"/>
      <c r="D77" s="735"/>
      <c r="E77" s="116" t="s">
        <v>477</v>
      </c>
      <c r="F77" s="263" t="s">
        <v>478</v>
      </c>
      <c r="G77" s="342">
        <v>300428.36</v>
      </c>
      <c r="H77" s="342"/>
      <c r="I77" s="340"/>
      <c r="J77" s="423"/>
      <c r="K77" s="423">
        <f>G77</f>
        <v>300428.36</v>
      </c>
      <c r="L77" s="340"/>
      <c r="M77" s="340"/>
      <c r="N77" s="424"/>
      <c r="O77" s="340"/>
      <c r="P77" s="424"/>
      <c r="Q77" s="424"/>
      <c r="R77" s="28"/>
      <c r="S77" s="28"/>
      <c r="T77" s="6"/>
      <c r="U77" s="28"/>
      <c r="V77" s="730"/>
    </row>
    <row r="78" spans="2:22" ht="27.75" customHeight="1" thickBot="1">
      <c r="B78" s="740"/>
      <c r="C78" s="742"/>
      <c r="D78" s="735"/>
      <c r="E78" s="391" t="s">
        <v>479</v>
      </c>
      <c r="F78" s="409" t="s">
        <v>480</v>
      </c>
      <c r="G78" s="395">
        <v>155000</v>
      </c>
      <c r="H78" s="395"/>
      <c r="I78" s="464"/>
      <c r="J78" s="427"/>
      <c r="K78" s="427">
        <f>G78</f>
        <v>155000</v>
      </c>
      <c r="L78" s="464"/>
      <c r="M78" s="464"/>
      <c r="N78" s="428"/>
      <c r="O78" s="464"/>
      <c r="P78" s="428"/>
      <c r="Q78" s="428"/>
      <c r="R78" s="410"/>
      <c r="S78" s="410"/>
      <c r="T78" s="26"/>
      <c r="U78" s="410"/>
      <c r="V78" s="730"/>
    </row>
    <row r="79" spans="2:22" s="9" customFormat="1" ht="21.75" customHeight="1" thickBot="1">
      <c r="B79" s="411"/>
      <c r="C79" s="412"/>
      <c r="D79" s="412"/>
      <c r="E79" s="306"/>
      <c r="F79" s="419"/>
      <c r="G79" s="465">
        <f>SUM(G6:G78)-G16-G26-G27-G37-G38-G39-G40-G43-G44-G45-G56-G57-G61</f>
        <v>3576374.5299999989</v>
      </c>
      <c r="H79" s="465">
        <f>SUM(H6:H78)-H26-H27-H37-H38-H39-H40-H43-H44-H45-H15-H16</f>
        <v>175239.75999999995</v>
      </c>
      <c r="I79" s="465">
        <f>SUM(I6:I78)-I16</f>
        <v>848614.94000000006</v>
      </c>
      <c r="J79" s="465">
        <f t="shared" ref="J79:Q79" si="2">SUM(J6:J78)</f>
        <v>267243</v>
      </c>
      <c r="K79" s="465">
        <f t="shared" si="2"/>
        <v>1270985.58</v>
      </c>
      <c r="L79" s="465">
        <f t="shared" si="2"/>
        <v>267243</v>
      </c>
      <c r="M79" s="465">
        <f t="shared" si="2"/>
        <v>0</v>
      </c>
      <c r="N79" s="465">
        <f t="shared" si="2"/>
        <v>0</v>
      </c>
      <c r="O79" s="465">
        <f t="shared" si="2"/>
        <v>0</v>
      </c>
      <c r="P79" s="465">
        <f t="shared" si="2"/>
        <v>0</v>
      </c>
      <c r="Q79" s="465">
        <f t="shared" si="2"/>
        <v>795036.69000000006</v>
      </c>
      <c r="R79" s="413"/>
      <c r="S79" s="413"/>
      <c r="T79" s="413"/>
      <c r="U79" s="413"/>
      <c r="V79" s="414"/>
    </row>
    <row r="80" spans="2:22" ht="19.5" customHeight="1">
      <c r="C80" s="375"/>
      <c r="D80" s="376"/>
    </row>
    <row r="81" spans="2:9" ht="36" customHeight="1">
      <c r="B81" s="1171" t="s">
        <v>252</v>
      </c>
      <c r="C81" s="1171"/>
      <c r="D81" s="1171"/>
      <c r="E81" s="73" t="s">
        <v>251</v>
      </c>
      <c r="F81" s="73" t="s">
        <v>460</v>
      </c>
      <c r="G81" s="1175" t="s">
        <v>525</v>
      </c>
      <c r="H81" s="1172" t="s">
        <v>254</v>
      </c>
      <c r="I81" s="1175" t="s">
        <v>526</v>
      </c>
    </row>
    <row r="82" spans="2:9" ht="26.25" customHeight="1">
      <c r="B82" s="746" t="s">
        <v>255</v>
      </c>
      <c r="C82" s="747"/>
      <c r="D82" s="748"/>
      <c r="E82" s="1173">
        <f>F82/$F$89</f>
        <v>0.26932202204224959</v>
      </c>
      <c r="F82" s="1153">
        <f>SUM(G6:G35)-G16-G26-G27</f>
        <v>963196.42</v>
      </c>
      <c r="G82" s="1177">
        <f>F82+periferia!F47+Cuchil!F28+Guel!F24+'San Bart'!F48+'San José'!F29+Gima!F45+Ludo!F34+'Varias C'!F24</f>
        <v>2529393.1399999997</v>
      </c>
      <c r="H82" s="1153">
        <f>SUM(H6:H35)-H26-H27-H15-H16</f>
        <v>175239.76</v>
      </c>
      <c r="I82" s="1153">
        <f>H82+periferia!G47+Cuchil!G28+Guel!G24+'San Bart'!G48+'San José'!G29+Gima!G45+Ludo!G34+'Varias C'!G24</f>
        <v>1126987.6660000002</v>
      </c>
    </row>
    <row r="83" spans="2:9" ht="24.75" customHeight="1">
      <c r="B83" s="746" t="s">
        <v>166</v>
      </c>
      <c r="C83" s="747"/>
      <c r="D83" s="748"/>
      <c r="E83" s="1173">
        <f t="shared" ref="E83:E88" si="3">F83/$F$89</f>
        <v>0.2469620232979346</v>
      </c>
      <c r="F83" s="1153">
        <f>SUM(G36:G50)-G37-G38-G39-G40-G43-G44-G45</f>
        <v>883228.68999999983</v>
      </c>
      <c r="G83" s="1177">
        <f>F83+periferia!F48+Cuchil!F29+Guel!F25+'San Bart'!F49+'San José'!F30+Gima!F46+Ludo!F35+'Varias C'!F25</f>
        <v>2818235.78</v>
      </c>
      <c r="H83" s="1153">
        <f>SUM(H36:H50)-H37-H38-H39-H40-H43-H44-H45</f>
        <v>5.3660187404602766E-11</v>
      </c>
      <c r="I83" s="1153">
        <f>H83+periferia!$G$48+Cuchil!G29+Guel!G25+'San Bart'!G49+'San José'!G30+Gima!G46+Ludo!G35+'Varias C'!G25</f>
        <v>199234.15000000005</v>
      </c>
    </row>
    <row r="84" spans="2:9" ht="22.5" customHeight="1">
      <c r="B84" s="746" t="s">
        <v>256</v>
      </c>
      <c r="C84" s="747"/>
      <c r="D84" s="748"/>
      <c r="E84" s="1173">
        <f t="shared" si="3"/>
        <v>0.17173243038390615</v>
      </c>
      <c r="F84" s="1153">
        <f>SUM(G51:G61)-G56-G57-G61</f>
        <v>614179.49</v>
      </c>
      <c r="G84" s="1177">
        <f>F84+periferia!F49+Gima!F47+'Varias C'!F26</f>
        <v>1224393.19</v>
      </c>
      <c r="H84" s="1153">
        <f>SUM(H51:H61)</f>
        <v>0</v>
      </c>
      <c r="I84" s="1153">
        <f>H84+periferia!G49+'Varias C'!G26</f>
        <v>12432.96</v>
      </c>
    </row>
    <row r="85" spans="2:9" ht="22.5" customHeight="1">
      <c r="B85" s="746" t="s">
        <v>202</v>
      </c>
      <c r="C85" s="747"/>
      <c r="D85" s="748"/>
      <c r="E85" s="1173">
        <f t="shared" si="3"/>
        <v>7.8500223521052754E-3</v>
      </c>
      <c r="F85" s="1153">
        <f>SUM(G62:G67)</f>
        <v>28074.62</v>
      </c>
      <c r="G85" s="1177">
        <f>F85+periferia!F50+Cuchil!F30+Guel!F26+'San Bart'!F50+'San José'!F31+Gima!F48+Ludo!F36+'Varias C'!F27</f>
        <v>170622.51</v>
      </c>
      <c r="H85" s="1154">
        <f>SUM(H62:H67)</f>
        <v>0</v>
      </c>
      <c r="I85" s="1153">
        <f>H85+periferia!G50+Cuchil!G30+Guel!G26+'San Bart'!G50+'San José'!G31+Gima!G48+Ludo!G36+'Varias C'!G27</f>
        <v>153547.89000000001</v>
      </c>
    </row>
    <row r="86" spans="2:9" ht="36.75" customHeight="1">
      <c r="B86" s="775" t="s">
        <v>378</v>
      </c>
      <c r="C86" s="776"/>
      <c r="D86" s="777"/>
      <c r="E86" s="1173">
        <f t="shared" si="3"/>
        <v>8.3883831931886622E-4</v>
      </c>
      <c r="F86" s="1153">
        <f>G68</f>
        <v>3000</v>
      </c>
      <c r="G86" s="1177">
        <f>F86+periferia!F51+Cuchil!F31+Guel!F27+'San Bart'!F51+'San José'!F32+Gima!F49+Ludo!F37</f>
        <v>24000</v>
      </c>
      <c r="H86" s="1154">
        <f>H68</f>
        <v>0</v>
      </c>
      <c r="I86" s="1153">
        <f>H86+periferia!$G$51+Cuchil!G31+Guel!G27+'San Bart'!G51+'San José'!G32+Gima!G49+Ludo!G37</f>
        <v>9500</v>
      </c>
    </row>
    <row r="87" spans="2:9" ht="22.5" customHeight="1">
      <c r="B87" s="746" t="s">
        <v>257</v>
      </c>
      <c r="C87" s="747"/>
      <c r="D87" s="748"/>
      <c r="E87" s="1173">
        <f t="shared" si="3"/>
        <v>4.7329201284743529E-2</v>
      </c>
      <c r="F87" s="1153">
        <f>SUM(G69:G75)</f>
        <v>169266.95</v>
      </c>
      <c r="G87" s="1177">
        <f>F87+periferia!F52+Cuchil!F32+Guel!F28+'San Bart'!F52+'San José'!F33+Gima!F50+Ludo!F38</f>
        <v>326956.73000000004</v>
      </c>
      <c r="H87" s="1153">
        <f>SUM(H69:H75)</f>
        <v>0</v>
      </c>
      <c r="I87" s="1153">
        <f>H87+periferia!$G$52+Cuchil!G32+Guel!G28+'San Bart'!G52+'San José'!G33+Gima!G50+Ludo!G38</f>
        <v>0</v>
      </c>
    </row>
    <row r="88" spans="2:9" ht="22.5" customHeight="1">
      <c r="B88" s="746" t="s">
        <v>237</v>
      </c>
      <c r="C88" s="747"/>
      <c r="D88" s="748"/>
      <c r="E88" s="1173">
        <f t="shared" si="3"/>
        <v>0.25596546231974199</v>
      </c>
      <c r="F88" s="1153">
        <f>SUM(G76:G78)</f>
        <v>915428.36</v>
      </c>
      <c r="G88" s="1177">
        <f>F88+periferia!F53+Cuchil!F33+Guel!F29+'San Bart'!F53+'San José'!F34+Gima!F51+Ludo!F39</f>
        <v>915428.36</v>
      </c>
      <c r="H88" s="1153">
        <f>SUM(H76:H78)</f>
        <v>0</v>
      </c>
      <c r="I88" s="1153">
        <f>H88+periferia!$G$53+Cuchil!G33+Guel!G29+'San Bart'!G53+'San José'!G34+Gima!G51+Ludo!G39</f>
        <v>0</v>
      </c>
    </row>
    <row r="89" spans="2:9" ht="22.5" customHeight="1" thickBot="1">
      <c r="B89" s="749" t="s">
        <v>253</v>
      </c>
      <c r="C89" s="750"/>
      <c r="D89" s="751"/>
      <c r="E89" s="1174">
        <f>SUM(E82:E88)</f>
        <v>1</v>
      </c>
      <c r="F89" s="1178">
        <f>SUM(F82:F88)</f>
        <v>3576374.53</v>
      </c>
      <c r="G89" s="1179">
        <f>SUM(G82:G88)</f>
        <v>8009029.71</v>
      </c>
      <c r="H89" s="1178">
        <f>SUM(H82:H88)</f>
        <v>175239.76000000007</v>
      </c>
      <c r="I89" s="1180">
        <f>SUM(I82:I88)</f>
        <v>1501702.6660000002</v>
      </c>
    </row>
    <row r="90" spans="2:9">
      <c r="F90" s="1162"/>
      <c r="G90" s="8"/>
    </row>
  </sheetData>
  <mergeCells count="49">
    <mergeCell ref="B86:D86"/>
    <mergeCell ref="R4:U4"/>
    <mergeCell ref="B81:D81"/>
    <mergeCell ref="B82:D82"/>
    <mergeCell ref="B83:D83"/>
    <mergeCell ref="B84:D84"/>
    <mergeCell ref="B85:D85"/>
    <mergeCell ref="C6:C35"/>
    <mergeCell ref="B6:B35"/>
    <mergeCell ref="B87:D87"/>
    <mergeCell ref="B88:D88"/>
    <mergeCell ref="B89:D89"/>
    <mergeCell ref="V4:V5"/>
    <mergeCell ref="L4:M4"/>
    <mergeCell ref="B62:B67"/>
    <mergeCell ref="C62:C67"/>
    <mergeCell ref="D62:D67"/>
    <mergeCell ref="V62:V67"/>
    <mergeCell ref="D36:D50"/>
    <mergeCell ref="C36:C50"/>
    <mergeCell ref="B36:B50"/>
    <mergeCell ref="V36:V50"/>
    <mergeCell ref="B51:B61"/>
    <mergeCell ref="C51:C61"/>
    <mergeCell ref="D6:D35"/>
    <mergeCell ref="V6:V35"/>
    <mergeCell ref="V69:V78"/>
    <mergeCell ref="B69:B75"/>
    <mergeCell ref="D51:D61"/>
    <mergeCell ref="V51:V61"/>
    <mergeCell ref="B76:B78"/>
    <mergeCell ref="C69:C75"/>
    <mergeCell ref="D69:D75"/>
    <mergeCell ref="C76:C78"/>
    <mergeCell ref="D76:D78"/>
    <mergeCell ref="B1:S1"/>
    <mergeCell ref="N4:N5"/>
    <mergeCell ref="P4:P5"/>
    <mergeCell ref="Q4:Q5"/>
    <mergeCell ref="B4:B5"/>
    <mergeCell ref="C4:C5"/>
    <mergeCell ref="E4:E5"/>
    <mergeCell ref="F4:F5"/>
    <mergeCell ref="G4:G5"/>
    <mergeCell ref="O4:O5"/>
    <mergeCell ref="D4:D5"/>
    <mergeCell ref="H4:K4"/>
    <mergeCell ref="B2:V2"/>
    <mergeCell ref="B3:V3"/>
  </mergeCells>
  <pageMargins left="0.25" right="0.25" top="0.75" bottom="0.75" header="0.3" footer="0.3"/>
  <pageSetup scale="6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RowHeight="15"/>
  <sheetData>
    <row r="1" spans="1:1">
      <c r="A1" t="s">
        <v>487</v>
      </c>
    </row>
    <row r="2" spans="1:1">
      <c r="A2" t="s">
        <v>484</v>
      </c>
    </row>
    <row r="3" spans="1:1">
      <c r="A3" t="s">
        <v>486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55"/>
  <sheetViews>
    <sheetView topLeftCell="B33" zoomScaleNormal="100" workbookViewId="0">
      <selection activeCell="G49" sqref="G49"/>
    </sheetView>
  </sheetViews>
  <sheetFormatPr baseColWidth="10" defaultRowHeight="11.25"/>
  <cols>
    <col min="1" max="1" width="3.140625" style="44" customWidth="1"/>
    <col min="2" max="2" width="5.140625" style="47" customWidth="1"/>
    <col min="3" max="3" width="13.85546875" style="47" customWidth="1"/>
    <col min="4" max="4" width="12.7109375" style="47" customWidth="1"/>
    <col min="5" max="5" width="20" style="44" customWidth="1"/>
    <col min="6" max="6" width="40.85546875" style="45" customWidth="1"/>
    <col min="7" max="7" width="13.140625" style="44" customWidth="1"/>
    <col min="8" max="8" width="12.140625" style="44" customWidth="1"/>
    <col min="9" max="9" width="12.42578125" style="44" customWidth="1"/>
    <col min="10" max="10" width="8.140625" style="44" customWidth="1"/>
    <col min="11" max="11" width="11.5703125" style="44" customWidth="1"/>
    <col min="12" max="12" width="7" style="44" customWidth="1"/>
    <col min="13" max="13" width="6.85546875" style="44" customWidth="1"/>
    <col min="14" max="14" width="6.140625" style="44" customWidth="1"/>
    <col min="15" max="15" width="11.42578125" style="44" customWidth="1"/>
    <col min="16" max="16" width="6.140625" style="44" customWidth="1"/>
    <col min="17" max="17" width="10.7109375" style="44" customWidth="1"/>
    <col min="18" max="20" width="3.42578125" style="44" customWidth="1"/>
    <col min="21" max="21" width="3.85546875" style="44" customWidth="1"/>
    <col min="22" max="22" width="7.28515625" style="44" customWidth="1"/>
    <col min="23" max="16384" width="11.42578125" style="44"/>
  </cols>
  <sheetData>
    <row r="1" spans="2:22" ht="22.5" customHeight="1">
      <c r="B1" s="802" t="s">
        <v>42</v>
      </c>
      <c r="C1" s="802"/>
      <c r="D1" s="802"/>
      <c r="E1" s="802"/>
      <c r="F1" s="802"/>
      <c r="G1" s="802"/>
      <c r="H1" s="802"/>
      <c r="I1" s="802"/>
      <c r="J1" s="802"/>
      <c r="K1" s="802"/>
      <c r="L1" s="802"/>
      <c r="M1" s="802"/>
      <c r="N1" s="802"/>
      <c r="O1" s="802"/>
      <c r="P1" s="802"/>
      <c r="Q1" s="802"/>
      <c r="R1" s="802"/>
      <c r="S1" s="802"/>
      <c r="T1" s="57"/>
      <c r="U1" s="58"/>
      <c r="V1" s="58"/>
    </row>
    <row r="2" spans="2:22" ht="19.5" customHeight="1">
      <c r="B2" s="803" t="s">
        <v>0</v>
      </c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  <c r="S2" s="804"/>
      <c r="T2" s="804"/>
      <c r="U2" s="804"/>
      <c r="V2" s="804"/>
    </row>
    <row r="3" spans="2:22" ht="16.5" customHeight="1" thickBot="1">
      <c r="B3" s="805"/>
      <c r="C3" s="806"/>
      <c r="D3" s="806"/>
      <c r="E3" s="806"/>
      <c r="F3" s="806"/>
      <c r="G3" s="806"/>
      <c r="H3" s="807"/>
      <c r="I3" s="807"/>
      <c r="J3" s="807"/>
      <c r="K3" s="807"/>
      <c r="L3" s="807"/>
      <c r="M3" s="807"/>
      <c r="N3" s="806"/>
      <c r="O3" s="806"/>
      <c r="P3" s="806"/>
      <c r="Q3" s="806"/>
      <c r="R3" s="806"/>
      <c r="S3" s="806"/>
      <c r="T3" s="806"/>
      <c r="U3" s="806"/>
      <c r="V3" s="806"/>
    </row>
    <row r="4" spans="2:22" ht="22.5" customHeight="1">
      <c r="B4" s="808" t="s">
        <v>1</v>
      </c>
      <c r="C4" s="808" t="s">
        <v>2</v>
      </c>
      <c r="D4" s="808" t="s">
        <v>118</v>
      </c>
      <c r="E4" s="810" t="s">
        <v>3</v>
      </c>
      <c r="F4" s="808" t="s">
        <v>4</v>
      </c>
      <c r="G4" s="811" t="s">
        <v>336</v>
      </c>
      <c r="H4" s="813" t="s">
        <v>183</v>
      </c>
      <c r="I4" s="814"/>
      <c r="J4" s="814"/>
      <c r="K4" s="815"/>
      <c r="L4" s="816" t="s">
        <v>12</v>
      </c>
      <c r="M4" s="817"/>
      <c r="N4" s="818" t="s">
        <v>7</v>
      </c>
      <c r="O4" s="820" t="s">
        <v>8</v>
      </c>
      <c r="P4" s="810" t="s">
        <v>9</v>
      </c>
      <c r="Q4" s="833" t="s">
        <v>10</v>
      </c>
      <c r="R4" s="49" t="s">
        <v>334</v>
      </c>
      <c r="S4" s="50"/>
      <c r="T4" s="50"/>
      <c r="U4" s="50"/>
      <c r="V4" s="808" t="s">
        <v>11</v>
      </c>
    </row>
    <row r="5" spans="2:22" ht="41.25" customHeight="1" thickBot="1">
      <c r="B5" s="809"/>
      <c r="C5" s="809"/>
      <c r="D5" s="809"/>
      <c r="E5" s="808"/>
      <c r="F5" s="809"/>
      <c r="G5" s="812"/>
      <c r="H5" s="51" t="s">
        <v>187</v>
      </c>
      <c r="I5" s="52" t="s">
        <v>186</v>
      </c>
      <c r="J5" s="52" t="s">
        <v>185</v>
      </c>
      <c r="K5" s="53" t="s">
        <v>184</v>
      </c>
      <c r="L5" s="51" t="s">
        <v>188</v>
      </c>
      <c r="M5" s="54" t="s">
        <v>189</v>
      </c>
      <c r="N5" s="819"/>
      <c r="O5" s="821"/>
      <c r="P5" s="808"/>
      <c r="Q5" s="834"/>
      <c r="R5" s="56" t="s">
        <v>162</v>
      </c>
      <c r="S5" s="56" t="s">
        <v>163</v>
      </c>
      <c r="T5" s="56" t="s">
        <v>164</v>
      </c>
      <c r="U5" s="56" t="s">
        <v>165</v>
      </c>
      <c r="V5" s="809"/>
    </row>
    <row r="6" spans="2:22" ht="57" customHeight="1">
      <c r="B6" s="845" t="s">
        <v>39</v>
      </c>
      <c r="C6" s="840" t="s">
        <v>38</v>
      </c>
      <c r="D6" s="835" t="s">
        <v>154</v>
      </c>
      <c r="E6" s="381" t="s">
        <v>264</v>
      </c>
      <c r="F6" s="699" t="s">
        <v>462</v>
      </c>
      <c r="G6" s="441">
        <v>16058.87</v>
      </c>
      <c r="H6" s="441">
        <f>G6</f>
        <v>16058.87</v>
      </c>
      <c r="I6" s="441"/>
      <c r="J6" s="441"/>
      <c r="K6" s="441"/>
      <c r="L6" s="441"/>
      <c r="M6" s="441"/>
      <c r="N6" s="441"/>
      <c r="O6" s="441"/>
      <c r="P6" s="441"/>
      <c r="Q6" s="441"/>
      <c r="R6" s="381"/>
      <c r="S6" s="381"/>
      <c r="T6" s="381"/>
      <c r="U6" s="381"/>
      <c r="V6" s="850" t="s">
        <v>13</v>
      </c>
    </row>
    <row r="7" spans="2:22" ht="24.75" customHeight="1">
      <c r="B7" s="846"/>
      <c r="C7" s="841"/>
      <c r="D7" s="836"/>
      <c r="E7" s="114" t="s">
        <v>310</v>
      </c>
      <c r="F7" s="119" t="s">
        <v>43</v>
      </c>
      <c r="G7" s="341">
        <v>1757.03</v>
      </c>
      <c r="H7" s="341">
        <v>1757.03</v>
      </c>
      <c r="I7" s="342"/>
      <c r="J7" s="342"/>
      <c r="K7" s="342"/>
      <c r="L7" s="342"/>
      <c r="M7" s="342"/>
      <c r="N7" s="342"/>
      <c r="O7" s="342"/>
      <c r="P7" s="342"/>
      <c r="Q7" s="342"/>
      <c r="R7" s="208"/>
      <c r="S7" s="208"/>
      <c r="T7" s="208"/>
      <c r="U7" s="209"/>
      <c r="V7" s="851"/>
    </row>
    <row r="8" spans="2:22" ht="24" customHeight="1">
      <c r="B8" s="847"/>
      <c r="C8" s="842"/>
      <c r="D8" s="837"/>
      <c r="E8" s="114" t="s">
        <v>311</v>
      </c>
      <c r="F8" s="119" t="s">
        <v>44</v>
      </c>
      <c r="G8" s="341">
        <v>1152.18</v>
      </c>
      <c r="H8" s="341">
        <v>1152.18</v>
      </c>
      <c r="I8" s="342"/>
      <c r="J8" s="342"/>
      <c r="K8" s="342"/>
      <c r="L8" s="342"/>
      <c r="M8" s="342"/>
      <c r="N8" s="342"/>
      <c r="O8" s="342"/>
      <c r="P8" s="342"/>
      <c r="Q8" s="342"/>
      <c r="R8" s="208"/>
      <c r="S8" s="208"/>
      <c r="T8" s="208"/>
      <c r="U8" s="209"/>
      <c r="V8" s="851"/>
    </row>
    <row r="9" spans="2:22" ht="37.5" customHeight="1">
      <c r="B9" s="847"/>
      <c r="C9" s="842"/>
      <c r="D9" s="837"/>
      <c r="E9" s="114" t="s">
        <v>312</v>
      </c>
      <c r="F9" s="119" t="s">
        <v>45</v>
      </c>
      <c r="G9" s="342">
        <v>6789.52</v>
      </c>
      <c r="H9" s="341">
        <v>6789.52</v>
      </c>
      <c r="I9" s="342"/>
      <c r="J9" s="342"/>
      <c r="K9" s="342"/>
      <c r="L9" s="342"/>
      <c r="M9" s="342"/>
      <c r="N9" s="342"/>
      <c r="O9" s="342"/>
      <c r="P9" s="342"/>
      <c r="Q9" s="342"/>
      <c r="R9" s="255"/>
      <c r="S9" s="211"/>
      <c r="T9" s="211"/>
      <c r="U9" s="212"/>
      <c r="V9" s="851"/>
    </row>
    <row r="10" spans="2:22" ht="21" customHeight="1">
      <c r="B10" s="847"/>
      <c r="C10" s="842"/>
      <c r="D10" s="837"/>
      <c r="E10" s="114" t="s">
        <v>313</v>
      </c>
      <c r="F10" s="119" t="s">
        <v>46</v>
      </c>
      <c r="G10" s="342">
        <v>1177.31</v>
      </c>
      <c r="H10" s="341">
        <v>1177.31</v>
      </c>
      <c r="I10" s="342"/>
      <c r="J10" s="342"/>
      <c r="K10" s="342"/>
      <c r="L10" s="342"/>
      <c r="M10" s="342"/>
      <c r="N10" s="342"/>
      <c r="O10" s="342"/>
      <c r="P10" s="342"/>
      <c r="Q10" s="342"/>
      <c r="R10" s="208"/>
      <c r="S10" s="208"/>
      <c r="T10" s="208"/>
      <c r="U10" s="209"/>
      <c r="V10" s="851"/>
    </row>
    <row r="11" spans="2:22" ht="25.5" customHeight="1">
      <c r="B11" s="847"/>
      <c r="C11" s="842"/>
      <c r="D11" s="837"/>
      <c r="E11" s="114" t="s">
        <v>314</v>
      </c>
      <c r="F11" s="119" t="s">
        <v>47</v>
      </c>
      <c r="G11" s="342">
        <v>20000</v>
      </c>
      <c r="H11" s="342">
        <v>20000</v>
      </c>
      <c r="J11" s="342"/>
      <c r="K11" s="342"/>
      <c r="L11" s="342"/>
      <c r="M11" s="342"/>
      <c r="N11" s="342"/>
      <c r="O11" s="342"/>
      <c r="P11" s="342"/>
      <c r="Q11" s="342"/>
      <c r="R11" s="208"/>
      <c r="S11" s="210"/>
      <c r="T11" s="208"/>
      <c r="U11" s="209"/>
      <c r="V11" s="851"/>
    </row>
    <row r="12" spans="2:22" ht="60.75" customHeight="1">
      <c r="B12" s="847"/>
      <c r="C12" s="842"/>
      <c r="D12" s="837"/>
      <c r="E12" s="114" t="s">
        <v>272</v>
      </c>
      <c r="F12" s="339" t="s">
        <v>463</v>
      </c>
      <c r="G12" s="342">
        <v>15000</v>
      </c>
      <c r="H12" s="341">
        <f>G12</f>
        <v>15000</v>
      </c>
      <c r="I12" s="342"/>
      <c r="J12" s="342"/>
      <c r="K12" s="342"/>
      <c r="L12" s="342"/>
      <c r="M12" s="342"/>
      <c r="N12" s="342"/>
      <c r="O12" s="342"/>
      <c r="P12" s="342"/>
      <c r="Q12" s="342"/>
      <c r="R12" s="208"/>
      <c r="S12" s="210"/>
      <c r="T12" s="208"/>
      <c r="U12" s="209"/>
      <c r="V12" s="851"/>
    </row>
    <row r="13" spans="2:22" ht="48.75" customHeight="1">
      <c r="B13" s="847"/>
      <c r="C13" s="842"/>
      <c r="D13" s="837"/>
      <c r="E13" s="114" t="s">
        <v>315</v>
      </c>
      <c r="F13" s="115" t="s">
        <v>48</v>
      </c>
      <c r="G13" s="342">
        <v>16000</v>
      </c>
      <c r="H13" s="341">
        <v>16000</v>
      </c>
      <c r="I13" s="342"/>
      <c r="J13" s="342"/>
      <c r="K13" s="342"/>
      <c r="L13" s="342"/>
      <c r="M13" s="342"/>
      <c r="N13" s="342"/>
      <c r="O13" s="342"/>
      <c r="P13" s="342"/>
      <c r="Q13" s="342"/>
      <c r="R13" s="208"/>
      <c r="S13" s="211"/>
      <c r="T13" s="208"/>
      <c r="U13" s="208"/>
      <c r="V13" s="851"/>
    </row>
    <row r="14" spans="2:22" ht="54.75" customHeight="1">
      <c r="B14" s="847"/>
      <c r="C14" s="842"/>
      <c r="D14" s="837"/>
      <c r="E14" s="114" t="s">
        <v>316</v>
      </c>
      <c r="F14" s="115" t="s">
        <v>49</v>
      </c>
      <c r="G14" s="342">
        <v>15000</v>
      </c>
      <c r="H14" s="341">
        <v>15000</v>
      </c>
      <c r="I14" s="342"/>
      <c r="J14" s="342"/>
      <c r="K14" s="342"/>
      <c r="L14" s="342"/>
      <c r="M14" s="342"/>
      <c r="N14" s="342"/>
      <c r="O14" s="342"/>
      <c r="P14" s="342"/>
      <c r="Q14" s="342"/>
      <c r="R14" s="208"/>
      <c r="S14" s="208"/>
      <c r="T14" s="208"/>
      <c r="U14" s="209"/>
      <c r="V14" s="851"/>
    </row>
    <row r="15" spans="2:22" ht="38.25" customHeight="1">
      <c r="B15" s="847"/>
      <c r="C15" s="842"/>
      <c r="D15" s="837"/>
      <c r="E15" s="114" t="s">
        <v>317</v>
      </c>
      <c r="F15" s="119" t="s">
        <v>50</v>
      </c>
      <c r="G15" s="342">
        <v>4000</v>
      </c>
      <c r="H15" s="341">
        <v>4000</v>
      </c>
      <c r="I15" s="342"/>
      <c r="J15" s="340"/>
      <c r="K15" s="342"/>
      <c r="L15" s="342"/>
      <c r="M15" s="342"/>
      <c r="N15" s="342"/>
      <c r="O15" s="342"/>
      <c r="P15" s="342"/>
      <c r="Q15" s="342"/>
      <c r="R15" s="208"/>
      <c r="S15" s="208"/>
      <c r="T15" s="208"/>
      <c r="U15" s="209"/>
      <c r="V15" s="851"/>
    </row>
    <row r="16" spans="2:22" ht="28.5" customHeight="1">
      <c r="B16" s="847"/>
      <c r="C16" s="842"/>
      <c r="D16" s="837"/>
      <c r="E16" s="114" t="s">
        <v>318</v>
      </c>
      <c r="F16" s="119" t="s">
        <v>51</v>
      </c>
      <c r="G16" s="342">
        <v>10000</v>
      </c>
      <c r="H16" s="341">
        <v>10000</v>
      </c>
      <c r="I16" s="342"/>
      <c r="J16" s="342"/>
      <c r="K16" s="342"/>
      <c r="L16" s="342"/>
      <c r="M16" s="342"/>
      <c r="N16" s="342"/>
      <c r="O16" s="342"/>
      <c r="P16" s="342"/>
      <c r="Q16" s="342"/>
      <c r="R16" s="208"/>
      <c r="S16" s="208"/>
      <c r="T16" s="210"/>
      <c r="U16" s="209"/>
      <c r="V16" s="851"/>
    </row>
    <row r="17" spans="2:22" ht="28.5" customHeight="1">
      <c r="B17" s="847"/>
      <c r="C17" s="842"/>
      <c r="D17" s="837"/>
      <c r="E17" s="120" t="s">
        <v>319</v>
      </c>
      <c r="F17" s="120" t="s">
        <v>52</v>
      </c>
      <c r="G17" s="341">
        <v>10000</v>
      </c>
      <c r="H17" s="341">
        <v>10000</v>
      </c>
      <c r="I17" s="342"/>
      <c r="J17" s="342"/>
      <c r="K17" s="342"/>
      <c r="L17" s="342"/>
      <c r="M17" s="342"/>
      <c r="N17" s="342"/>
      <c r="O17" s="342"/>
      <c r="P17" s="342"/>
      <c r="Q17" s="342"/>
      <c r="R17" s="208"/>
      <c r="S17" s="208"/>
      <c r="T17" s="210"/>
      <c r="U17" s="209"/>
      <c r="V17" s="851"/>
    </row>
    <row r="18" spans="2:22" ht="28.5" customHeight="1">
      <c r="B18" s="847"/>
      <c r="C18" s="842"/>
      <c r="D18" s="837"/>
      <c r="E18" s="120" t="s">
        <v>369</v>
      </c>
      <c r="F18" s="342" t="s">
        <v>513</v>
      </c>
      <c r="G18" s="341">
        <v>9000</v>
      </c>
      <c r="H18" s="341">
        <f>G18</f>
        <v>9000</v>
      </c>
      <c r="I18" s="342"/>
      <c r="J18" s="342"/>
      <c r="K18" s="342"/>
      <c r="L18" s="342"/>
      <c r="M18" s="342"/>
      <c r="N18" s="342"/>
      <c r="O18" s="342"/>
      <c r="P18" s="342"/>
      <c r="Q18" s="342"/>
      <c r="R18" s="208"/>
      <c r="S18" s="208"/>
      <c r="T18" s="210"/>
      <c r="U18" s="209"/>
      <c r="V18" s="851"/>
    </row>
    <row r="19" spans="2:22" ht="28.5" customHeight="1">
      <c r="B19" s="847"/>
      <c r="C19" s="842"/>
      <c r="D19" s="837"/>
      <c r="E19" s="114" t="s">
        <v>279</v>
      </c>
      <c r="F19" s="119" t="s">
        <v>27</v>
      </c>
      <c r="G19" s="342">
        <v>10000</v>
      </c>
      <c r="H19" s="422">
        <v>10000</v>
      </c>
      <c r="I19" s="342"/>
      <c r="J19" s="342"/>
      <c r="K19" s="342"/>
      <c r="L19" s="342"/>
      <c r="M19" s="342"/>
      <c r="N19" s="342"/>
      <c r="O19" s="342"/>
      <c r="P19" s="342"/>
      <c r="Q19" s="342"/>
      <c r="R19" s="208"/>
      <c r="S19" s="208"/>
      <c r="T19" s="210"/>
      <c r="U19" s="209"/>
      <c r="V19" s="851"/>
    </row>
    <row r="20" spans="2:22" ht="28.5" customHeight="1">
      <c r="B20" s="847"/>
      <c r="C20" s="842"/>
      <c r="D20" s="837"/>
      <c r="E20" s="120" t="s">
        <v>320</v>
      </c>
      <c r="F20" s="120" t="s">
        <v>53</v>
      </c>
      <c r="G20" s="341">
        <v>10000</v>
      </c>
      <c r="H20" s="341">
        <v>10000</v>
      </c>
      <c r="I20" s="342"/>
      <c r="J20" s="342"/>
      <c r="K20" s="342"/>
      <c r="L20" s="342"/>
      <c r="M20" s="342"/>
      <c r="N20" s="342"/>
      <c r="O20" s="342"/>
      <c r="P20" s="342"/>
      <c r="Q20" s="342"/>
      <c r="R20" s="208"/>
      <c r="S20" s="208"/>
      <c r="T20" s="210"/>
      <c r="U20" s="209"/>
      <c r="V20" s="851"/>
    </row>
    <row r="21" spans="2:22" ht="28.5" customHeight="1">
      <c r="B21" s="847"/>
      <c r="C21" s="842"/>
      <c r="D21" s="837"/>
      <c r="E21" s="114" t="s">
        <v>321</v>
      </c>
      <c r="F21" s="119" t="s">
        <v>54</v>
      </c>
      <c r="G21" s="342">
        <v>12000</v>
      </c>
      <c r="H21" s="341">
        <v>12000</v>
      </c>
      <c r="I21" s="342"/>
      <c r="J21" s="342"/>
      <c r="K21" s="342"/>
      <c r="L21" s="342"/>
      <c r="M21" s="342"/>
      <c r="N21" s="342"/>
      <c r="O21" s="342"/>
      <c r="P21" s="342"/>
      <c r="Q21" s="342"/>
      <c r="R21" s="208"/>
      <c r="S21" s="208"/>
      <c r="T21" s="210"/>
      <c r="U21" s="209"/>
      <c r="V21" s="851"/>
    </row>
    <row r="22" spans="2:22" ht="28.5" customHeight="1">
      <c r="B22" s="847"/>
      <c r="C22" s="842"/>
      <c r="D22" s="837"/>
      <c r="E22" s="120" t="s">
        <v>322</v>
      </c>
      <c r="F22" s="120" t="s">
        <v>55</v>
      </c>
      <c r="G22" s="341">
        <v>33000</v>
      </c>
      <c r="H22" s="341">
        <v>33000</v>
      </c>
      <c r="I22" s="342"/>
      <c r="J22" s="342"/>
      <c r="K22" s="342"/>
      <c r="L22" s="342"/>
      <c r="M22" s="342"/>
      <c r="N22" s="342"/>
      <c r="O22" s="342"/>
      <c r="P22" s="342"/>
      <c r="Q22" s="342"/>
      <c r="R22" s="208"/>
      <c r="S22" s="208"/>
      <c r="T22" s="210"/>
      <c r="U22" s="209"/>
      <c r="V22" s="851"/>
    </row>
    <row r="23" spans="2:22" ht="22.5" customHeight="1">
      <c r="B23" s="848"/>
      <c r="C23" s="843"/>
      <c r="D23" s="838"/>
      <c r="E23" s="120" t="s">
        <v>280</v>
      </c>
      <c r="F23" s="120" t="s">
        <v>28</v>
      </c>
      <c r="G23" s="341">
        <v>20000</v>
      </c>
      <c r="H23" s="341">
        <f>G23</f>
        <v>20000</v>
      </c>
      <c r="I23" s="342"/>
      <c r="J23" s="342"/>
      <c r="K23" s="342"/>
      <c r="L23" s="342"/>
      <c r="M23" s="342"/>
      <c r="N23" s="342"/>
      <c r="O23" s="342"/>
      <c r="P23" s="342"/>
      <c r="Q23" s="342"/>
      <c r="R23" s="208"/>
      <c r="S23" s="208"/>
      <c r="T23" s="210"/>
      <c r="U23" s="209"/>
      <c r="V23" s="851"/>
    </row>
    <row r="24" spans="2:22" ht="28.5" customHeight="1">
      <c r="B24" s="848"/>
      <c r="C24" s="843"/>
      <c r="D24" s="838"/>
      <c r="E24" s="114" t="s">
        <v>281</v>
      </c>
      <c r="F24" s="120" t="s">
        <v>520</v>
      </c>
      <c r="G24" s="341">
        <v>5000</v>
      </c>
      <c r="H24" s="342">
        <v>5000</v>
      </c>
      <c r="I24" s="1184"/>
      <c r="J24" s="395"/>
      <c r="K24" s="395"/>
      <c r="L24" s="395"/>
      <c r="M24" s="395"/>
      <c r="N24" s="395"/>
      <c r="O24" s="395"/>
      <c r="P24" s="395"/>
      <c r="Q24" s="395"/>
      <c r="R24" s="693"/>
      <c r="S24" s="693"/>
      <c r="T24" s="689"/>
      <c r="U24" s="694"/>
      <c r="V24" s="852"/>
    </row>
    <row r="25" spans="2:22" ht="28.5" customHeight="1">
      <c r="B25" s="848"/>
      <c r="C25" s="843"/>
      <c r="D25" s="838"/>
      <c r="E25" s="114" t="s">
        <v>281</v>
      </c>
      <c r="F25" s="691" t="s">
        <v>519</v>
      </c>
      <c r="G25" s="697">
        <v>10757.53</v>
      </c>
      <c r="H25" s="342">
        <f>G25</f>
        <v>10757.53</v>
      </c>
      <c r="I25" s="1184"/>
      <c r="J25" s="395"/>
      <c r="K25" s="395"/>
      <c r="L25" s="395"/>
      <c r="M25" s="395"/>
      <c r="N25" s="395"/>
      <c r="O25" s="395"/>
      <c r="P25" s="395"/>
      <c r="Q25" s="395"/>
      <c r="R25" s="693"/>
      <c r="S25" s="693"/>
      <c r="T25" s="689"/>
      <c r="U25" s="694"/>
      <c r="V25" s="852"/>
    </row>
    <row r="26" spans="2:22" ht="33" customHeight="1">
      <c r="B26" s="848"/>
      <c r="C26" s="843"/>
      <c r="D26" s="838"/>
      <c r="E26" s="114" t="s">
        <v>281</v>
      </c>
      <c r="F26" s="691" t="s">
        <v>517</v>
      </c>
      <c r="G26" s="697">
        <v>9731.92</v>
      </c>
      <c r="H26" s="342">
        <f>G26</f>
        <v>9731.92</v>
      </c>
      <c r="I26" s="1184"/>
      <c r="J26" s="395"/>
      <c r="K26" s="395"/>
      <c r="L26" s="395"/>
      <c r="M26" s="395"/>
      <c r="N26" s="395"/>
      <c r="O26" s="395"/>
      <c r="P26" s="395"/>
      <c r="Q26" s="395"/>
      <c r="R26" s="693"/>
      <c r="S26" s="693"/>
      <c r="T26" s="689"/>
      <c r="U26" s="694"/>
      <c r="V26" s="852"/>
    </row>
    <row r="27" spans="2:22" ht="28.5" customHeight="1" thickBot="1">
      <c r="B27" s="849"/>
      <c r="C27" s="844"/>
      <c r="D27" s="839"/>
      <c r="E27" s="698" t="s">
        <v>281</v>
      </c>
      <c r="F27" s="695" t="s">
        <v>56</v>
      </c>
      <c r="G27" s="696">
        <v>11465.08</v>
      </c>
      <c r="H27" s="344">
        <f>G27</f>
        <v>11465.08</v>
      </c>
      <c r="J27" s="344"/>
      <c r="K27" s="344"/>
      <c r="L27" s="344"/>
      <c r="M27" s="344"/>
      <c r="N27" s="344"/>
      <c r="O27" s="344"/>
      <c r="P27" s="344"/>
      <c r="Q27" s="344"/>
      <c r="R27" s="476"/>
      <c r="S27" s="476"/>
      <c r="T27" s="476"/>
      <c r="U27" s="220"/>
      <c r="V27" s="853"/>
    </row>
    <row r="28" spans="2:22" ht="44.25" customHeight="1">
      <c r="B28" s="857" t="s">
        <v>166</v>
      </c>
      <c r="C28" s="840" t="s">
        <v>139</v>
      </c>
      <c r="D28" s="854" t="s">
        <v>147</v>
      </c>
      <c r="E28" s="124" t="s">
        <v>323</v>
      </c>
      <c r="F28" s="125" t="s">
        <v>141</v>
      </c>
      <c r="G28" s="345">
        <v>115000</v>
      </c>
      <c r="H28" s="346"/>
      <c r="I28" s="347">
        <v>115000</v>
      </c>
      <c r="J28" s="348"/>
      <c r="K28" s="348"/>
      <c r="L28" s="348"/>
      <c r="M28" s="348"/>
      <c r="N28" s="348"/>
      <c r="O28" s="348"/>
      <c r="P28" s="348"/>
      <c r="Q28" s="348"/>
      <c r="R28" s="478"/>
      <c r="S28" s="478"/>
      <c r="T28" s="478"/>
      <c r="U28" s="221"/>
      <c r="V28" s="822" t="s">
        <v>140</v>
      </c>
    </row>
    <row r="29" spans="2:22" ht="48.75" customHeight="1">
      <c r="B29" s="858"/>
      <c r="C29" s="842"/>
      <c r="D29" s="855"/>
      <c r="E29" s="126" t="s">
        <v>292</v>
      </c>
      <c r="F29" s="127" t="s">
        <v>142</v>
      </c>
      <c r="G29" s="349">
        <v>331.52</v>
      </c>
      <c r="H29" s="349">
        <v>331.52</v>
      </c>
      <c r="I29" s="342"/>
      <c r="J29" s="342"/>
      <c r="K29" s="342"/>
      <c r="L29" s="342"/>
      <c r="M29" s="342"/>
      <c r="N29" s="342"/>
      <c r="O29" s="342"/>
      <c r="P29" s="342"/>
      <c r="Q29" s="342"/>
      <c r="R29" s="470"/>
      <c r="S29" s="470"/>
      <c r="T29" s="470"/>
      <c r="U29" s="470"/>
      <c r="V29" s="823"/>
    </row>
    <row r="30" spans="2:22" ht="39" customHeight="1">
      <c r="B30" s="858"/>
      <c r="C30" s="842"/>
      <c r="D30" s="855"/>
      <c r="E30" s="131" t="s">
        <v>295</v>
      </c>
      <c r="F30" s="131" t="s">
        <v>143</v>
      </c>
      <c r="G30" s="350">
        <v>6451.2</v>
      </c>
      <c r="H30" s="350"/>
      <c r="I30" s="342"/>
      <c r="J30" s="342"/>
      <c r="K30" s="342"/>
      <c r="L30" s="342"/>
      <c r="M30" s="342"/>
      <c r="N30" s="342"/>
      <c r="O30" s="342"/>
      <c r="P30" s="342"/>
      <c r="Q30" s="342"/>
      <c r="R30" s="222"/>
      <c r="S30" s="222"/>
      <c r="T30" s="222"/>
      <c r="U30" s="222"/>
      <c r="V30" s="823"/>
    </row>
    <row r="31" spans="2:22" ht="39.75" customHeight="1">
      <c r="B31" s="858"/>
      <c r="C31" s="842"/>
      <c r="D31" s="855"/>
      <c r="E31" s="131" t="s">
        <v>324</v>
      </c>
      <c r="F31" s="131" t="s">
        <v>144</v>
      </c>
      <c r="G31" s="350">
        <v>13000</v>
      </c>
      <c r="H31" s="350">
        <f>G31</f>
        <v>13000</v>
      </c>
      <c r="I31" s="342"/>
      <c r="J31" s="342"/>
      <c r="K31" s="342"/>
      <c r="L31" s="342"/>
      <c r="M31" s="342"/>
      <c r="N31" s="342"/>
      <c r="O31" s="342"/>
      <c r="P31" s="342"/>
      <c r="Q31" s="342"/>
      <c r="R31" s="470"/>
      <c r="S31" s="470"/>
      <c r="T31" s="470"/>
      <c r="U31" s="222"/>
      <c r="V31" s="823"/>
    </row>
    <row r="32" spans="2:22" ht="43.5" customHeight="1">
      <c r="B32" s="858"/>
      <c r="C32" s="842"/>
      <c r="D32" s="855"/>
      <c r="E32" s="131" t="s">
        <v>325</v>
      </c>
      <c r="F32" s="131" t="s">
        <v>145</v>
      </c>
      <c r="G32" s="350">
        <v>95558.92</v>
      </c>
      <c r="H32" s="350"/>
      <c r="I32" s="342"/>
      <c r="J32" s="342"/>
      <c r="K32" s="342"/>
      <c r="L32" s="342"/>
      <c r="M32" s="342"/>
      <c r="N32" s="342"/>
      <c r="O32" s="342"/>
      <c r="P32" s="342"/>
      <c r="Q32" s="351">
        <v>95558.92</v>
      </c>
      <c r="R32" s="470"/>
      <c r="S32" s="470"/>
      <c r="T32" s="222"/>
      <c r="U32" s="222"/>
      <c r="V32" s="823"/>
    </row>
    <row r="33" spans="2:22" ht="39" customHeight="1" thickBot="1">
      <c r="B33" s="859"/>
      <c r="C33" s="844"/>
      <c r="D33" s="856"/>
      <c r="E33" s="148" t="s">
        <v>326</v>
      </c>
      <c r="F33" s="479" t="s">
        <v>146</v>
      </c>
      <c r="G33" s="352">
        <v>16000</v>
      </c>
      <c r="H33" s="352">
        <f>G33</f>
        <v>16000</v>
      </c>
      <c r="I33" s="344"/>
      <c r="J33" s="344"/>
      <c r="K33" s="344"/>
      <c r="L33" s="344"/>
      <c r="M33" s="344"/>
      <c r="N33" s="344"/>
      <c r="O33" s="344"/>
      <c r="P33" s="344"/>
      <c r="Q33" s="344"/>
      <c r="R33" s="480"/>
      <c r="S33" s="480"/>
      <c r="T33" s="480"/>
      <c r="U33" s="223"/>
      <c r="V33" s="824"/>
    </row>
    <row r="34" spans="2:22" ht="131.25" customHeight="1" thickBot="1">
      <c r="B34" s="502" t="s">
        <v>190</v>
      </c>
      <c r="C34" s="388" t="s">
        <v>193</v>
      </c>
      <c r="D34" s="477" t="s">
        <v>191</v>
      </c>
      <c r="E34" s="386" t="s">
        <v>327</v>
      </c>
      <c r="F34" s="386" t="s">
        <v>194</v>
      </c>
      <c r="G34" s="481">
        <v>312135.73</v>
      </c>
      <c r="H34" s="482">
        <v>12432.96</v>
      </c>
      <c r="J34" s="357"/>
      <c r="K34" s="357">
        <f>G34-H34-O34</f>
        <v>196094.76999999996</v>
      </c>
      <c r="L34" s="357"/>
      <c r="M34" s="357"/>
      <c r="N34" s="357"/>
      <c r="O34" s="482">
        <v>103608</v>
      </c>
      <c r="P34" s="357"/>
      <c r="Q34" s="357"/>
      <c r="R34" s="387"/>
      <c r="S34" s="387"/>
      <c r="T34" s="387"/>
      <c r="U34" s="483"/>
      <c r="V34" s="484" t="s">
        <v>192</v>
      </c>
    </row>
    <row r="35" spans="2:22" ht="27.75" customHeight="1">
      <c r="B35" s="784" t="s">
        <v>202</v>
      </c>
      <c r="C35" s="787" t="s">
        <v>203</v>
      </c>
      <c r="D35" s="790" t="s">
        <v>204</v>
      </c>
      <c r="E35" s="485" t="s">
        <v>464</v>
      </c>
      <c r="F35" s="224" t="s">
        <v>465</v>
      </c>
      <c r="G35" s="365">
        <v>2000</v>
      </c>
      <c r="H35" s="366">
        <f>G35</f>
        <v>2000</v>
      </c>
      <c r="I35" s="348"/>
      <c r="J35" s="348"/>
      <c r="K35" s="366"/>
      <c r="L35" s="348"/>
      <c r="M35" s="348"/>
      <c r="N35" s="348"/>
      <c r="O35" s="366"/>
      <c r="P35" s="348"/>
      <c r="Q35" s="348"/>
      <c r="R35" s="226"/>
      <c r="S35" s="226"/>
      <c r="T35" s="226"/>
      <c r="U35" s="486"/>
      <c r="V35" s="487"/>
    </row>
    <row r="36" spans="2:22" ht="27.75" customHeight="1">
      <c r="B36" s="785"/>
      <c r="C36" s="788"/>
      <c r="D36" s="791"/>
      <c r="E36" s="473" t="s">
        <v>328</v>
      </c>
      <c r="F36" s="137" t="s">
        <v>206</v>
      </c>
      <c r="G36" s="353">
        <v>2500</v>
      </c>
      <c r="H36" s="354">
        <f>G36</f>
        <v>2500</v>
      </c>
      <c r="I36" s="342"/>
      <c r="J36" s="340"/>
      <c r="K36" s="342"/>
      <c r="L36" s="342"/>
      <c r="M36" s="342"/>
      <c r="N36" s="342"/>
      <c r="O36" s="342"/>
      <c r="P36" s="342"/>
      <c r="R36" s="139"/>
      <c r="S36" s="139"/>
      <c r="T36" s="139"/>
      <c r="U36" s="139"/>
      <c r="V36" s="823" t="s">
        <v>205</v>
      </c>
    </row>
    <row r="37" spans="2:22" ht="27" customHeight="1">
      <c r="B37" s="785"/>
      <c r="C37" s="788"/>
      <c r="D37" s="791"/>
      <c r="E37" s="473" t="s">
        <v>329</v>
      </c>
      <c r="F37" s="137" t="s">
        <v>207</v>
      </c>
      <c r="G37" s="353">
        <v>500</v>
      </c>
      <c r="H37" s="353">
        <f>G37</f>
        <v>500</v>
      </c>
      <c r="I37" s="342"/>
      <c r="J37" s="340"/>
      <c r="K37" s="342"/>
      <c r="L37" s="342"/>
      <c r="M37" s="342"/>
      <c r="N37" s="342"/>
      <c r="O37" s="342"/>
      <c r="P37" s="342"/>
      <c r="Q37" s="342"/>
      <c r="R37" s="139"/>
      <c r="S37" s="139"/>
      <c r="T37" s="139"/>
      <c r="U37" s="222"/>
      <c r="V37" s="823"/>
    </row>
    <row r="38" spans="2:22" ht="27.75" customHeight="1" thickBot="1">
      <c r="B38" s="786"/>
      <c r="C38" s="789"/>
      <c r="D38" s="792"/>
      <c r="E38" s="488" t="s">
        <v>330</v>
      </c>
      <c r="F38" s="489" t="s">
        <v>208</v>
      </c>
      <c r="G38" s="344">
        <v>1388.8</v>
      </c>
      <c r="H38" s="355">
        <f>G38</f>
        <v>1388.8</v>
      </c>
      <c r="I38" s="344"/>
      <c r="J38" s="344"/>
      <c r="K38" s="344"/>
      <c r="L38" s="344"/>
      <c r="M38" s="344"/>
      <c r="N38" s="344"/>
      <c r="O38" s="344"/>
      <c r="P38" s="344"/>
      <c r="Q38" s="344"/>
      <c r="R38" s="302"/>
      <c r="S38" s="302"/>
      <c r="T38" s="302"/>
      <c r="U38" s="223"/>
      <c r="V38" s="824"/>
    </row>
    <row r="39" spans="2:22" ht="108.75" customHeight="1" thickBot="1">
      <c r="B39" s="503" t="s">
        <v>378</v>
      </c>
      <c r="C39" s="490" t="s">
        <v>258</v>
      </c>
      <c r="D39" s="491" t="s">
        <v>259</v>
      </c>
      <c r="E39" s="136" t="s">
        <v>302</v>
      </c>
      <c r="F39" s="136" t="s">
        <v>500</v>
      </c>
      <c r="G39" s="492">
        <v>3000</v>
      </c>
      <c r="H39" s="493"/>
      <c r="I39" s="494"/>
      <c r="J39" s="494"/>
      <c r="K39" s="494">
        <f>G39</f>
        <v>3000</v>
      </c>
      <c r="L39" s="494"/>
      <c r="M39" s="494"/>
      <c r="N39" s="494"/>
      <c r="O39" s="494"/>
      <c r="P39" s="494"/>
      <c r="Q39" s="494"/>
      <c r="R39" s="495"/>
      <c r="S39" s="495"/>
      <c r="T39" s="495"/>
      <c r="U39" s="240"/>
      <c r="V39" s="241" t="s">
        <v>205</v>
      </c>
    </row>
    <row r="40" spans="2:22" ht="43.5" customHeight="1">
      <c r="B40" s="831" t="s">
        <v>235</v>
      </c>
      <c r="C40" s="828" t="s">
        <v>234</v>
      </c>
      <c r="D40" s="825" t="s">
        <v>238</v>
      </c>
      <c r="E40" s="134" t="s">
        <v>331</v>
      </c>
      <c r="F40" s="134" t="s">
        <v>231</v>
      </c>
      <c r="G40" s="348">
        <v>25000</v>
      </c>
      <c r="I40" s="348">
        <f>+G40</f>
        <v>25000</v>
      </c>
      <c r="J40" s="348"/>
      <c r="K40" s="348"/>
      <c r="L40" s="348"/>
      <c r="M40" s="348"/>
      <c r="N40" s="348"/>
      <c r="O40" s="348"/>
      <c r="P40" s="348"/>
      <c r="Q40" s="348"/>
      <c r="R40" s="496"/>
      <c r="S40" s="496"/>
      <c r="T40" s="496"/>
      <c r="U40" s="221"/>
      <c r="V40" s="822" t="s">
        <v>242</v>
      </c>
    </row>
    <row r="41" spans="2:22" ht="43.5" customHeight="1">
      <c r="B41" s="832"/>
      <c r="C41" s="829"/>
      <c r="D41" s="826"/>
      <c r="E41" s="137" t="s">
        <v>332</v>
      </c>
      <c r="F41" s="137" t="s">
        <v>232</v>
      </c>
      <c r="G41" s="342">
        <v>1556.8</v>
      </c>
      <c r="H41" s="342"/>
      <c r="I41" s="354">
        <f>G41</f>
        <v>1556.8</v>
      </c>
      <c r="J41" s="342"/>
      <c r="K41" s="342"/>
      <c r="L41" s="342"/>
      <c r="M41" s="342"/>
      <c r="N41" s="342"/>
      <c r="O41" s="342"/>
      <c r="P41" s="342"/>
      <c r="Q41" s="342"/>
      <c r="R41" s="471"/>
      <c r="S41" s="471"/>
      <c r="T41" s="222"/>
      <c r="U41" s="471"/>
      <c r="V41" s="823"/>
    </row>
    <row r="42" spans="2:22" ht="37.5" customHeight="1">
      <c r="B42" s="832"/>
      <c r="C42" s="829"/>
      <c r="D42" s="826"/>
      <c r="E42" s="116" t="s">
        <v>333</v>
      </c>
      <c r="F42" s="263" t="s">
        <v>233</v>
      </c>
      <c r="G42" s="342">
        <v>68461.14</v>
      </c>
      <c r="H42" s="342"/>
      <c r="I42" s="354">
        <f>G42</f>
        <v>68461.14</v>
      </c>
      <c r="J42" s="342"/>
      <c r="K42" s="342"/>
      <c r="L42" s="342"/>
      <c r="M42" s="342"/>
      <c r="N42" s="342"/>
      <c r="O42" s="342"/>
      <c r="P42" s="342"/>
      <c r="Q42" s="342"/>
      <c r="R42" s="222"/>
      <c r="S42" s="222"/>
      <c r="T42" s="222"/>
      <c r="U42" s="222"/>
      <c r="V42" s="823"/>
    </row>
    <row r="43" spans="2:22" ht="63" customHeight="1" thickBot="1">
      <c r="B43" s="504" t="s">
        <v>237</v>
      </c>
      <c r="C43" s="830"/>
      <c r="D43" s="827"/>
      <c r="E43" s="302"/>
      <c r="F43" s="497" t="s">
        <v>476</v>
      </c>
      <c r="G43" s="344"/>
      <c r="H43" s="344"/>
      <c r="I43" s="344"/>
      <c r="J43" s="344"/>
      <c r="K43" s="344"/>
      <c r="L43" s="344"/>
      <c r="M43" s="344"/>
      <c r="N43" s="344"/>
      <c r="O43" s="344"/>
      <c r="P43" s="344"/>
      <c r="Q43" s="344"/>
      <c r="R43" s="498"/>
      <c r="S43" s="498"/>
      <c r="T43" s="498"/>
      <c r="U43" s="498"/>
      <c r="V43" s="824"/>
    </row>
    <row r="44" spans="2:22" ht="30" customHeight="1" thickBot="1">
      <c r="B44" s="242"/>
      <c r="C44" s="243"/>
      <c r="D44" s="243"/>
      <c r="E44" s="243"/>
      <c r="F44" s="417" t="s">
        <v>40</v>
      </c>
      <c r="G44" s="499">
        <f>SUM(G6:G43)-G24-G25-G26-G27-G29-G30-G38</f>
        <v>865647.50000000012</v>
      </c>
      <c r="H44" s="499">
        <f>SUM(H6:H43)-H29-H38</f>
        <v>294322.39999999997</v>
      </c>
      <c r="I44" s="499">
        <f>SUM(I7:I43)</f>
        <v>210017.94</v>
      </c>
      <c r="J44" s="499">
        <f t="shared" ref="J44:Q44" si="0">SUM(J7:J43)</f>
        <v>0</v>
      </c>
      <c r="K44" s="499">
        <f t="shared" si="0"/>
        <v>199094.76999999996</v>
      </c>
      <c r="L44" s="499">
        <f t="shared" si="0"/>
        <v>0</v>
      </c>
      <c r="M44" s="499">
        <f t="shared" si="0"/>
        <v>0</v>
      </c>
      <c r="N44" s="499">
        <f t="shared" si="0"/>
        <v>0</v>
      </c>
      <c r="O44" s="499">
        <f t="shared" si="0"/>
        <v>103608</v>
      </c>
      <c r="P44" s="499">
        <f t="shared" si="0"/>
        <v>0</v>
      </c>
      <c r="Q44" s="499">
        <f t="shared" si="0"/>
        <v>95558.92</v>
      </c>
      <c r="R44" s="500"/>
      <c r="S44" s="500"/>
      <c r="T44" s="500"/>
      <c r="U44" s="500"/>
      <c r="V44" s="501"/>
    </row>
    <row r="45" spans="2:22" ht="33.75" customHeight="1"/>
    <row r="46" spans="2:22" ht="26.25" customHeight="1">
      <c r="B46" s="799" t="s">
        <v>252</v>
      </c>
      <c r="C46" s="800"/>
      <c r="D46" s="801"/>
      <c r="E46" s="75" t="s">
        <v>251</v>
      </c>
      <c r="F46" s="75" t="s">
        <v>460</v>
      </c>
      <c r="G46" s="74" t="s">
        <v>335</v>
      </c>
    </row>
    <row r="47" spans="2:22" ht="36.75" customHeight="1">
      <c r="B47" s="793" t="s">
        <v>255</v>
      </c>
      <c r="C47" s="794"/>
      <c r="D47" s="795"/>
      <c r="E47" s="59">
        <f>F47/$F$54</f>
        <v>0.24367298467332257</v>
      </c>
      <c r="F47" s="469">
        <f>SUM(G6:G27)-G24-G25-G26-G27</f>
        <v>210934.91</v>
      </c>
      <c r="G47" s="710">
        <f>SUM(H6:H23)</f>
        <v>210934.91</v>
      </c>
    </row>
    <row r="48" spans="2:22" ht="29.25" customHeight="1">
      <c r="B48" s="793" t="s">
        <v>166</v>
      </c>
      <c r="C48" s="794"/>
      <c r="D48" s="795"/>
      <c r="E48" s="59">
        <f t="shared" ref="E48:E53" si="1">F48/$F$54</f>
        <v>0.27673957355621082</v>
      </c>
      <c r="F48" s="62">
        <f>SUM(G28:G33)-G29-G30</f>
        <v>239558.92</v>
      </c>
      <c r="G48" s="63">
        <f>SUM(H28:H33)-H29</f>
        <v>29000</v>
      </c>
    </row>
    <row r="49" spans="2:7" ht="24.75" customHeight="1">
      <c r="B49" s="793" t="s">
        <v>256</v>
      </c>
      <c r="C49" s="794"/>
      <c r="D49" s="795"/>
      <c r="E49" s="59">
        <f t="shared" si="1"/>
        <v>0.36058064050320709</v>
      </c>
      <c r="F49" s="1163">
        <f>SUM(G34)</f>
        <v>312135.73</v>
      </c>
      <c r="G49" s="61">
        <f>H34</f>
        <v>12432.96</v>
      </c>
    </row>
    <row r="50" spans="2:7" ht="30.75" customHeight="1">
      <c r="B50" s="793" t="s">
        <v>202</v>
      </c>
      <c r="C50" s="794"/>
      <c r="D50" s="795"/>
      <c r="E50" s="59">
        <f t="shared" si="1"/>
        <v>5.7760231503007865E-3</v>
      </c>
      <c r="F50" s="64">
        <f>SUM(G35:G38)-G38</f>
        <v>5000</v>
      </c>
      <c r="G50" s="65">
        <f>SUM(H35:H37)</f>
        <v>5000</v>
      </c>
    </row>
    <row r="51" spans="2:7" ht="33.75" customHeight="1">
      <c r="B51" s="793" t="s">
        <v>378</v>
      </c>
      <c r="C51" s="794"/>
      <c r="D51" s="795"/>
      <c r="E51" s="59">
        <f t="shared" si="1"/>
        <v>3.4656138901804716E-3</v>
      </c>
      <c r="F51" s="64">
        <f>G39</f>
        <v>3000</v>
      </c>
      <c r="G51" s="65">
        <f>H39</f>
        <v>0</v>
      </c>
    </row>
    <row r="52" spans="2:7" ht="24.75" customHeight="1">
      <c r="B52" s="793" t="s">
        <v>257</v>
      </c>
      <c r="C52" s="794"/>
      <c r="D52" s="795"/>
      <c r="E52" s="59">
        <f t="shared" si="1"/>
        <v>0.10976516422677822</v>
      </c>
      <c r="F52" s="60">
        <f>SUM(G40:G42)</f>
        <v>95017.94</v>
      </c>
      <c r="G52" s="63">
        <f>SUM(H40:H42)</f>
        <v>0</v>
      </c>
    </row>
    <row r="53" spans="2:7" ht="24.75" customHeight="1">
      <c r="B53" s="793" t="s">
        <v>237</v>
      </c>
      <c r="C53" s="794"/>
      <c r="D53" s="795"/>
      <c r="E53" s="59">
        <f t="shared" si="1"/>
        <v>0</v>
      </c>
      <c r="F53" s="60">
        <f>G43</f>
        <v>0</v>
      </c>
      <c r="G53" s="63">
        <f>H43</f>
        <v>0</v>
      </c>
    </row>
    <row r="54" spans="2:7" ht="24.75" customHeight="1">
      <c r="B54" s="796" t="s">
        <v>253</v>
      </c>
      <c r="C54" s="797"/>
      <c r="D54" s="798"/>
      <c r="E54" s="334">
        <f>SUM(E47:E53)</f>
        <v>0.99999999999999989</v>
      </c>
      <c r="F54" s="66">
        <f>SUM(F47:F53)</f>
        <v>865647.5</v>
      </c>
      <c r="G54" s="67">
        <f>SUM(G47:G53)</f>
        <v>257367.87</v>
      </c>
    </row>
    <row r="55" spans="2:7">
      <c r="G55" s="46"/>
    </row>
  </sheetData>
  <mergeCells count="41">
    <mergeCell ref="V40:V43"/>
    <mergeCell ref="D40:D43"/>
    <mergeCell ref="C40:C43"/>
    <mergeCell ref="B40:B42"/>
    <mergeCell ref="P4:P5"/>
    <mergeCell ref="Q4:Q5"/>
    <mergeCell ref="V4:V5"/>
    <mergeCell ref="V28:V33"/>
    <mergeCell ref="D6:D27"/>
    <mergeCell ref="C6:C27"/>
    <mergeCell ref="B6:B27"/>
    <mergeCell ref="V6:V27"/>
    <mergeCell ref="D28:D33"/>
    <mergeCell ref="C28:C33"/>
    <mergeCell ref="B28:B33"/>
    <mergeCell ref="V36:V38"/>
    <mergeCell ref="B1:S1"/>
    <mergeCell ref="B2:V2"/>
    <mergeCell ref="B3:V3"/>
    <mergeCell ref="B4:B5"/>
    <mergeCell ref="C4:C5"/>
    <mergeCell ref="E4:E5"/>
    <mergeCell ref="F4:F5"/>
    <mergeCell ref="G4:G5"/>
    <mergeCell ref="D4:D5"/>
    <mergeCell ref="H4:K4"/>
    <mergeCell ref="L4:M4"/>
    <mergeCell ref="N4:N5"/>
    <mergeCell ref="O4:O5"/>
    <mergeCell ref="B54:D54"/>
    <mergeCell ref="B46:D46"/>
    <mergeCell ref="B47:D47"/>
    <mergeCell ref="B48:D48"/>
    <mergeCell ref="B49:D49"/>
    <mergeCell ref="B50:D50"/>
    <mergeCell ref="B51:D51"/>
    <mergeCell ref="B35:B38"/>
    <mergeCell ref="C35:C38"/>
    <mergeCell ref="D35:D38"/>
    <mergeCell ref="B52:D52"/>
    <mergeCell ref="B53:D53"/>
  </mergeCells>
  <pageMargins left="0.25" right="0.25" top="0.75" bottom="0.75" header="0.3" footer="0.3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4"/>
  <sheetViews>
    <sheetView topLeftCell="B18" zoomScaleNormal="100" workbookViewId="0">
      <selection activeCell="E21" sqref="E21"/>
    </sheetView>
  </sheetViews>
  <sheetFormatPr baseColWidth="10" defaultRowHeight="11.25"/>
  <cols>
    <col min="1" max="1" width="4.140625" style="44" customWidth="1"/>
    <col min="2" max="2" width="7.42578125" style="44" customWidth="1"/>
    <col min="3" max="3" width="12.42578125" style="44" customWidth="1"/>
    <col min="4" max="4" width="13.140625" style="44" customWidth="1"/>
    <col min="5" max="5" width="20.42578125" style="44" customWidth="1"/>
    <col min="6" max="6" width="38.42578125" style="45" customWidth="1"/>
    <col min="7" max="7" width="14.42578125" style="44" customWidth="1"/>
    <col min="8" max="8" width="13.140625" style="44" customWidth="1"/>
    <col min="9" max="9" width="11.42578125" style="44" customWidth="1"/>
    <col min="10" max="10" width="10.5703125" style="44" customWidth="1"/>
    <col min="11" max="11" width="11" style="44" customWidth="1"/>
    <col min="12" max="12" width="8.85546875" style="44" customWidth="1"/>
    <col min="13" max="13" width="8.5703125" style="44" customWidth="1"/>
    <col min="14" max="14" width="9.28515625" style="44" customWidth="1"/>
    <col min="15" max="15" width="8.5703125" style="44" customWidth="1"/>
    <col min="16" max="16" width="7.28515625" style="44" customWidth="1"/>
    <col min="17" max="17" width="11.28515625" style="44" customWidth="1"/>
    <col min="18" max="21" width="3.5703125" style="44" customWidth="1"/>
    <col min="22" max="22" width="7.5703125" style="44" customWidth="1"/>
    <col min="23" max="16384" width="11.42578125" style="44"/>
  </cols>
  <sheetData>
    <row r="1" spans="2:22" ht="32.25" customHeight="1">
      <c r="B1" s="873" t="s">
        <v>64</v>
      </c>
      <c r="C1" s="873"/>
      <c r="D1" s="873"/>
      <c r="E1" s="873"/>
      <c r="F1" s="873"/>
      <c r="G1" s="873"/>
      <c r="H1" s="873"/>
      <c r="I1" s="873"/>
      <c r="J1" s="873"/>
      <c r="K1" s="873"/>
      <c r="L1" s="873"/>
      <c r="M1" s="873"/>
      <c r="N1" s="873"/>
      <c r="O1" s="873"/>
      <c r="P1" s="873"/>
      <c r="Q1" s="873"/>
      <c r="R1" s="873"/>
      <c r="S1" s="873"/>
      <c r="T1" s="873"/>
      <c r="U1" s="873"/>
      <c r="V1" s="873"/>
    </row>
    <row r="2" spans="2:22" ht="30" customHeight="1">
      <c r="B2" s="803" t="s">
        <v>0</v>
      </c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  <c r="S2" s="804"/>
      <c r="T2" s="804"/>
      <c r="U2" s="804"/>
      <c r="V2" s="804"/>
    </row>
    <row r="3" spans="2:22" ht="21" customHeight="1" thickBot="1">
      <c r="B3" s="805"/>
      <c r="C3" s="806"/>
      <c r="D3" s="806"/>
      <c r="E3" s="806"/>
      <c r="F3" s="806"/>
      <c r="G3" s="806"/>
      <c r="H3" s="807"/>
      <c r="I3" s="807"/>
      <c r="J3" s="807"/>
      <c r="K3" s="807"/>
      <c r="L3" s="807"/>
      <c r="M3" s="807"/>
      <c r="N3" s="806"/>
      <c r="O3" s="806"/>
      <c r="P3" s="806"/>
      <c r="Q3" s="806"/>
      <c r="R3" s="806"/>
      <c r="S3" s="806"/>
      <c r="T3" s="806"/>
      <c r="U3" s="806"/>
      <c r="V3" s="806"/>
    </row>
    <row r="4" spans="2:22" ht="24.75" customHeight="1">
      <c r="B4" s="808" t="s">
        <v>1</v>
      </c>
      <c r="C4" s="808" t="s">
        <v>2</v>
      </c>
      <c r="D4" s="808" t="s">
        <v>118</v>
      </c>
      <c r="E4" s="810" t="s">
        <v>3</v>
      </c>
      <c r="F4" s="808" t="s">
        <v>4</v>
      </c>
      <c r="G4" s="811" t="s">
        <v>6</v>
      </c>
      <c r="H4" s="813" t="s">
        <v>183</v>
      </c>
      <c r="I4" s="814"/>
      <c r="J4" s="814"/>
      <c r="K4" s="893"/>
      <c r="L4" s="813" t="s">
        <v>12</v>
      </c>
      <c r="M4" s="815"/>
      <c r="N4" s="818" t="s">
        <v>7</v>
      </c>
      <c r="O4" s="820" t="s">
        <v>8</v>
      </c>
      <c r="P4" s="810" t="s">
        <v>9</v>
      </c>
      <c r="Q4" s="833" t="s">
        <v>10</v>
      </c>
      <c r="R4" s="49" t="s">
        <v>5</v>
      </c>
      <c r="S4" s="50"/>
      <c r="T4" s="50"/>
      <c r="U4" s="50"/>
      <c r="V4" s="808" t="s">
        <v>11</v>
      </c>
    </row>
    <row r="5" spans="2:22" ht="30.75" customHeight="1" thickBot="1">
      <c r="B5" s="809"/>
      <c r="C5" s="809"/>
      <c r="D5" s="809"/>
      <c r="E5" s="808"/>
      <c r="F5" s="809"/>
      <c r="G5" s="812"/>
      <c r="H5" s="51" t="s">
        <v>187</v>
      </c>
      <c r="I5" s="52" t="s">
        <v>186</v>
      </c>
      <c r="J5" s="52" t="s">
        <v>185</v>
      </c>
      <c r="K5" s="53" t="s">
        <v>184</v>
      </c>
      <c r="L5" s="51" t="s">
        <v>188</v>
      </c>
      <c r="M5" s="54" t="s">
        <v>189</v>
      </c>
      <c r="N5" s="819"/>
      <c r="O5" s="821"/>
      <c r="P5" s="808"/>
      <c r="Q5" s="834"/>
      <c r="R5" s="56" t="s">
        <v>162</v>
      </c>
      <c r="S5" s="56" t="s">
        <v>163</v>
      </c>
      <c r="T5" s="56" t="s">
        <v>164</v>
      </c>
      <c r="U5" s="56" t="s">
        <v>165</v>
      </c>
      <c r="V5" s="809"/>
    </row>
    <row r="6" spans="2:22" ht="40.5" customHeight="1">
      <c r="B6" s="887" t="s">
        <v>39</v>
      </c>
      <c r="C6" s="884" t="s">
        <v>38</v>
      </c>
      <c r="D6" s="884" t="s">
        <v>154</v>
      </c>
      <c r="E6" s="142" t="s">
        <v>338</v>
      </c>
      <c r="F6" s="288" t="s">
        <v>505</v>
      </c>
      <c r="G6" s="289">
        <v>24622.080000000002</v>
      </c>
      <c r="H6" s="1184"/>
      <c r="I6" s="290">
        <v>24622.080000000002</v>
      </c>
      <c r="J6" s="289"/>
      <c r="K6" s="289"/>
      <c r="L6" s="289"/>
      <c r="M6" s="289"/>
      <c r="N6" s="289"/>
      <c r="O6" s="289"/>
      <c r="P6" s="289"/>
      <c r="Q6" s="289"/>
      <c r="R6" s="79"/>
      <c r="S6" s="79"/>
      <c r="T6" s="79"/>
      <c r="U6" s="80"/>
      <c r="V6" s="890" t="s">
        <v>13</v>
      </c>
    </row>
    <row r="7" spans="2:22" ht="40.5" customHeight="1">
      <c r="B7" s="888"/>
      <c r="C7" s="885"/>
      <c r="D7" s="885"/>
      <c r="E7" s="144" t="s">
        <v>339</v>
      </c>
      <c r="F7" s="291" t="s">
        <v>57</v>
      </c>
      <c r="G7" s="273">
        <v>2500</v>
      </c>
      <c r="H7" s="274">
        <v>2500</v>
      </c>
      <c r="I7" s="1184"/>
      <c r="J7" s="273"/>
      <c r="K7" s="273"/>
      <c r="L7" s="273"/>
      <c r="M7" s="273"/>
      <c r="N7" s="273"/>
      <c r="O7" s="273"/>
      <c r="P7" s="273"/>
      <c r="Q7" s="273"/>
      <c r="R7" s="37"/>
      <c r="S7" s="37"/>
      <c r="T7" s="37"/>
      <c r="U7" s="38"/>
      <c r="V7" s="891"/>
    </row>
    <row r="8" spans="2:22" ht="40.5" customHeight="1">
      <c r="B8" s="888"/>
      <c r="C8" s="885"/>
      <c r="D8" s="885"/>
      <c r="E8" s="144" t="s">
        <v>340</v>
      </c>
      <c r="F8" s="291" t="s">
        <v>58</v>
      </c>
      <c r="G8" s="273">
        <v>10900</v>
      </c>
      <c r="H8" s="274">
        <v>10900</v>
      </c>
      <c r="I8" s="1184"/>
      <c r="J8" s="273"/>
      <c r="K8" s="273"/>
      <c r="L8" s="273"/>
      <c r="M8" s="273"/>
      <c r="N8" s="273"/>
      <c r="O8" s="273"/>
      <c r="P8" s="273"/>
      <c r="Q8" s="273"/>
      <c r="R8" s="37"/>
      <c r="S8" s="37"/>
      <c r="T8" s="37"/>
      <c r="U8" s="38"/>
      <c r="V8" s="891"/>
    </row>
    <row r="9" spans="2:22" ht="40.5" customHeight="1">
      <c r="B9" s="888"/>
      <c r="C9" s="885"/>
      <c r="D9" s="885"/>
      <c r="E9" s="144" t="s">
        <v>341</v>
      </c>
      <c r="F9" s="291" t="s">
        <v>59</v>
      </c>
      <c r="G9" s="273">
        <v>4880.5600000000004</v>
      </c>
      <c r="H9" s="1184"/>
      <c r="I9" s="274">
        <v>4880.5600000000004</v>
      </c>
      <c r="J9" s="273"/>
      <c r="K9" s="273"/>
      <c r="L9" s="273"/>
      <c r="M9" s="273"/>
      <c r="N9" s="273"/>
      <c r="O9" s="273"/>
      <c r="P9" s="273"/>
      <c r="Q9" s="273"/>
      <c r="R9" s="39"/>
      <c r="S9" s="39"/>
      <c r="T9" s="39"/>
      <c r="U9" s="39"/>
      <c r="V9" s="891"/>
    </row>
    <row r="10" spans="2:22" ht="40.5" customHeight="1">
      <c r="B10" s="888"/>
      <c r="C10" s="885"/>
      <c r="D10" s="885"/>
      <c r="E10" s="144" t="s">
        <v>342</v>
      </c>
      <c r="F10" s="291" t="s">
        <v>60</v>
      </c>
      <c r="G10" s="273">
        <v>12575.77</v>
      </c>
      <c r="H10" s="274">
        <v>12575.77</v>
      </c>
      <c r="J10" s="273"/>
      <c r="K10" s="273"/>
      <c r="L10" s="273"/>
      <c r="M10" s="273"/>
      <c r="N10" s="273"/>
      <c r="O10" s="273"/>
      <c r="P10" s="273"/>
      <c r="Q10" s="273"/>
      <c r="R10" s="36"/>
      <c r="S10" s="38"/>
      <c r="T10" s="38"/>
      <c r="U10" s="38"/>
      <c r="V10" s="891"/>
    </row>
    <row r="11" spans="2:22" ht="40.5" customHeight="1">
      <c r="B11" s="888"/>
      <c r="C11" s="885"/>
      <c r="D11" s="885"/>
      <c r="E11" s="144" t="s">
        <v>343</v>
      </c>
      <c r="F11" s="291" t="s">
        <v>61</v>
      </c>
      <c r="G11" s="273">
        <v>26821.200000000001</v>
      </c>
      <c r="H11" s="1184"/>
      <c r="I11" s="274">
        <v>26821.200000000001</v>
      </c>
      <c r="J11" s="273"/>
      <c r="K11" s="273"/>
      <c r="L11" s="273"/>
      <c r="M11" s="273"/>
      <c r="N11" s="273"/>
      <c r="O11" s="273"/>
      <c r="P11" s="273"/>
      <c r="Q11" s="273"/>
      <c r="R11" s="39"/>
      <c r="S11" s="40"/>
      <c r="T11" s="41"/>
      <c r="U11" s="41"/>
      <c r="V11" s="891"/>
    </row>
    <row r="12" spans="2:22" ht="40.5" customHeight="1">
      <c r="B12" s="888"/>
      <c r="C12" s="885"/>
      <c r="D12" s="885"/>
      <c r="E12" s="214" t="s">
        <v>344</v>
      </c>
      <c r="F12" s="146" t="s">
        <v>62</v>
      </c>
      <c r="G12" s="274">
        <v>14500</v>
      </c>
      <c r="H12" s="1184"/>
      <c r="I12" s="274">
        <v>14500</v>
      </c>
      <c r="J12" s="273"/>
      <c r="K12" s="273"/>
      <c r="L12" s="273"/>
      <c r="M12" s="273"/>
      <c r="N12" s="273"/>
      <c r="O12" s="273"/>
      <c r="P12" s="273"/>
      <c r="Q12" s="273"/>
      <c r="R12" s="39"/>
      <c r="S12" s="42"/>
      <c r="T12" s="42"/>
      <c r="U12" s="42"/>
      <c r="V12" s="891"/>
    </row>
    <row r="13" spans="2:22" ht="40.5" customHeight="1" thickBot="1">
      <c r="B13" s="889"/>
      <c r="C13" s="886"/>
      <c r="D13" s="886"/>
      <c r="E13" s="218" t="s">
        <v>345</v>
      </c>
      <c r="F13" s="218" t="s">
        <v>63</v>
      </c>
      <c r="G13" s="292">
        <v>15980.91</v>
      </c>
      <c r="I13" s="292">
        <v>15980.91</v>
      </c>
      <c r="J13" s="317"/>
      <c r="K13" s="317"/>
      <c r="L13" s="317"/>
      <c r="M13" s="317"/>
      <c r="N13" s="317"/>
      <c r="O13" s="317"/>
      <c r="P13" s="317"/>
      <c r="Q13" s="317"/>
      <c r="R13" s="81"/>
      <c r="S13" s="81"/>
      <c r="T13" s="82"/>
      <c r="U13" s="83"/>
      <c r="V13" s="892"/>
    </row>
    <row r="14" spans="2:22" ht="48.75" customHeight="1">
      <c r="B14" s="763" t="s">
        <v>166</v>
      </c>
      <c r="C14" s="878" t="s">
        <v>139</v>
      </c>
      <c r="D14" s="881" t="s">
        <v>147</v>
      </c>
      <c r="E14" s="293" t="s">
        <v>346</v>
      </c>
      <c r="F14" s="294" t="s">
        <v>148</v>
      </c>
      <c r="G14" s="318">
        <v>6217.12</v>
      </c>
      <c r="H14" s="289"/>
      <c r="I14" s="289"/>
      <c r="J14" s="289"/>
      <c r="K14" s="289"/>
      <c r="L14" s="289"/>
      <c r="M14" s="289"/>
      <c r="N14" s="289"/>
      <c r="O14" s="289"/>
      <c r="P14" s="289"/>
      <c r="Q14" s="319">
        <v>6217.12</v>
      </c>
      <c r="R14" s="84"/>
      <c r="S14" s="84"/>
      <c r="T14" s="84"/>
      <c r="U14" s="84"/>
      <c r="V14" s="874" t="s">
        <v>140</v>
      </c>
    </row>
    <row r="15" spans="2:22" ht="48.75" customHeight="1">
      <c r="B15" s="764"/>
      <c r="C15" s="879"/>
      <c r="D15" s="882"/>
      <c r="E15" s="252" t="s">
        <v>295</v>
      </c>
      <c r="F15" s="252" t="s">
        <v>149</v>
      </c>
      <c r="G15" s="320">
        <v>3632.16</v>
      </c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85"/>
      <c r="S15" s="85"/>
      <c r="T15" s="85"/>
      <c r="U15" s="85"/>
      <c r="V15" s="875"/>
    </row>
    <row r="16" spans="2:22" ht="48.75" customHeight="1">
      <c r="B16" s="764"/>
      <c r="C16" s="879"/>
      <c r="D16" s="882"/>
      <c r="E16" s="252" t="s">
        <v>295</v>
      </c>
      <c r="F16" s="252" t="s">
        <v>150</v>
      </c>
      <c r="G16" s="320">
        <v>956.66</v>
      </c>
      <c r="H16" s="273"/>
      <c r="I16" s="273"/>
      <c r="J16" s="273"/>
      <c r="K16" s="273"/>
      <c r="L16" s="273"/>
      <c r="M16" s="273"/>
      <c r="N16" s="273"/>
      <c r="O16" s="273"/>
      <c r="P16" s="273"/>
      <c r="Q16" s="273"/>
      <c r="R16" s="85"/>
      <c r="S16" s="85"/>
      <c r="T16" s="85"/>
      <c r="U16" s="85"/>
      <c r="V16" s="875"/>
    </row>
    <row r="17" spans="2:22" ht="48.75" customHeight="1">
      <c r="B17" s="764"/>
      <c r="C17" s="879"/>
      <c r="D17" s="882"/>
      <c r="E17" s="252" t="s">
        <v>295</v>
      </c>
      <c r="F17" s="252" t="s">
        <v>151</v>
      </c>
      <c r="G17" s="320">
        <v>15573</v>
      </c>
      <c r="H17" s="320">
        <v>15573</v>
      </c>
      <c r="I17" s="273"/>
      <c r="J17" s="273"/>
      <c r="K17" s="273"/>
      <c r="L17" s="273"/>
      <c r="M17" s="273"/>
      <c r="N17" s="273"/>
      <c r="O17" s="273"/>
      <c r="P17" s="273"/>
      <c r="Q17" s="273"/>
      <c r="R17" s="85"/>
      <c r="S17" s="85"/>
      <c r="T17" s="85"/>
      <c r="U17" s="85"/>
      <c r="V17" s="875"/>
    </row>
    <row r="18" spans="2:22" ht="54.75" customHeight="1">
      <c r="B18" s="764"/>
      <c r="C18" s="879"/>
      <c r="D18" s="882"/>
      <c r="E18" s="252" t="s">
        <v>347</v>
      </c>
      <c r="F18" s="252" t="s">
        <v>152</v>
      </c>
      <c r="G18" s="320">
        <v>3338</v>
      </c>
      <c r="H18" s="320">
        <v>3338</v>
      </c>
      <c r="I18" s="273"/>
      <c r="J18" s="273"/>
      <c r="K18" s="273"/>
      <c r="L18" s="273"/>
      <c r="M18" s="273"/>
      <c r="N18" s="273"/>
      <c r="O18" s="273"/>
      <c r="P18" s="273"/>
      <c r="Q18" s="273"/>
      <c r="R18" s="85"/>
      <c r="S18" s="85"/>
      <c r="T18" s="85"/>
      <c r="U18" s="85"/>
      <c r="V18" s="875"/>
    </row>
    <row r="19" spans="2:22" ht="56.25" customHeight="1" thickBot="1">
      <c r="B19" s="877"/>
      <c r="C19" s="880"/>
      <c r="D19" s="883"/>
      <c r="E19" s="253" t="s">
        <v>348</v>
      </c>
      <c r="F19" s="295" t="s">
        <v>153</v>
      </c>
      <c r="G19" s="321">
        <v>18787.13</v>
      </c>
      <c r="H19" s="321"/>
      <c r="I19" s="317"/>
      <c r="J19" s="317"/>
      <c r="K19" s="317"/>
      <c r="L19" s="317"/>
      <c r="M19" s="317"/>
      <c r="N19" s="317"/>
      <c r="O19" s="317"/>
      <c r="P19" s="317"/>
      <c r="Q19" s="322">
        <v>18787.13</v>
      </c>
      <c r="R19" s="86"/>
      <c r="S19" s="86"/>
      <c r="T19" s="86"/>
      <c r="U19" s="86"/>
      <c r="V19" s="876"/>
    </row>
    <row r="20" spans="2:22" ht="87.75" customHeight="1" thickBot="1">
      <c r="B20" s="894" t="s">
        <v>202</v>
      </c>
      <c r="C20" s="881" t="s">
        <v>203</v>
      </c>
      <c r="D20" s="881" t="s">
        <v>204</v>
      </c>
      <c r="E20" s="282" t="s">
        <v>349</v>
      </c>
      <c r="F20" s="296" t="s">
        <v>209</v>
      </c>
      <c r="G20" s="323">
        <v>1500</v>
      </c>
      <c r="H20" s="324">
        <f>G20</f>
        <v>1500</v>
      </c>
      <c r="I20" s="325"/>
      <c r="J20" s="325"/>
      <c r="K20" s="325"/>
      <c r="L20" s="325"/>
      <c r="M20" s="325"/>
      <c r="N20" s="325"/>
      <c r="O20" s="325"/>
      <c r="P20" s="325"/>
      <c r="Q20" s="325"/>
      <c r="R20" s="87"/>
      <c r="S20" s="87"/>
      <c r="T20" s="87"/>
      <c r="U20" s="88"/>
      <c r="V20" s="89" t="s">
        <v>205</v>
      </c>
    </row>
    <row r="21" spans="2:22" ht="82.5" customHeight="1" thickBot="1">
      <c r="B21" s="895"/>
      <c r="C21" s="883"/>
      <c r="D21" s="883"/>
      <c r="E21" s="282" t="s">
        <v>375</v>
      </c>
      <c r="F21" s="296" t="s">
        <v>501</v>
      </c>
      <c r="G21" s="686">
        <v>3000</v>
      </c>
      <c r="H21" s="324">
        <v>2500</v>
      </c>
      <c r="I21" s="325"/>
      <c r="J21" s="325"/>
      <c r="K21" s="325"/>
      <c r="L21" s="325"/>
      <c r="M21" s="325"/>
      <c r="N21" s="325">
        <v>500</v>
      </c>
      <c r="O21" s="325"/>
      <c r="P21" s="325"/>
      <c r="Q21" s="325"/>
      <c r="R21" s="87"/>
      <c r="S21" s="87"/>
      <c r="T21" s="87"/>
      <c r="U21" s="88"/>
      <c r="V21" s="89"/>
    </row>
    <row r="22" spans="2:22" ht="120" customHeight="1" thickBot="1">
      <c r="B22" s="513" t="s">
        <v>378</v>
      </c>
      <c r="C22" s="43" t="s">
        <v>258</v>
      </c>
      <c r="D22" s="90" t="s">
        <v>259</v>
      </c>
      <c r="E22" s="254" t="s">
        <v>302</v>
      </c>
      <c r="F22" s="296" t="s">
        <v>353</v>
      </c>
      <c r="G22" s="323">
        <v>3000</v>
      </c>
      <c r="H22" s="324"/>
      <c r="I22" s="325"/>
      <c r="J22" s="325"/>
      <c r="K22" s="325">
        <f>G22</f>
        <v>3000</v>
      </c>
      <c r="L22" s="325"/>
      <c r="M22" s="325"/>
      <c r="N22" s="325"/>
      <c r="O22" s="325"/>
      <c r="P22" s="325"/>
      <c r="Q22" s="325"/>
      <c r="R22" s="87"/>
      <c r="S22" s="87"/>
      <c r="T22" s="87"/>
      <c r="U22" s="91"/>
      <c r="V22" s="89" t="s">
        <v>205</v>
      </c>
    </row>
    <row r="23" spans="2:22" ht="84.75" customHeight="1">
      <c r="B23" s="516" t="s">
        <v>241</v>
      </c>
      <c r="C23" s="860" t="s">
        <v>234</v>
      </c>
      <c r="D23" s="862" t="s">
        <v>238</v>
      </c>
      <c r="E23" s="297" t="s">
        <v>350</v>
      </c>
      <c r="F23" s="298" t="s">
        <v>240</v>
      </c>
      <c r="G23" s="289">
        <v>3000</v>
      </c>
      <c r="I23" s="289">
        <f>G23</f>
        <v>3000</v>
      </c>
      <c r="J23" s="289"/>
      <c r="K23" s="289"/>
      <c r="L23" s="289"/>
      <c r="M23" s="289"/>
      <c r="N23" s="289"/>
      <c r="O23" s="289"/>
      <c r="P23" s="289"/>
      <c r="Q23" s="289"/>
      <c r="R23" s="84"/>
      <c r="S23" s="84"/>
      <c r="T23" s="84"/>
      <c r="U23" s="84"/>
      <c r="V23" s="874" t="s">
        <v>242</v>
      </c>
    </row>
    <row r="24" spans="2:22" ht="90.75" customHeight="1" thickBot="1">
      <c r="B24" s="514" t="s">
        <v>237</v>
      </c>
      <c r="C24" s="861"/>
      <c r="D24" s="863"/>
      <c r="E24" s="299"/>
      <c r="F24" s="507" t="s">
        <v>476</v>
      </c>
      <c r="G24" s="317"/>
      <c r="H24" s="317"/>
      <c r="I24" s="317"/>
      <c r="J24" s="317"/>
      <c r="K24" s="317"/>
      <c r="L24" s="317"/>
      <c r="M24" s="317"/>
      <c r="N24" s="317"/>
      <c r="O24" s="317"/>
      <c r="P24" s="317"/>
      <c r="Q24" s="317"/>
      <c r="R24" s="86"/>
      <c r="S24" s="86"/>
      <c r="T24" s="86"/>
      <c r="U24" s="86"/>
      <c r="V24" s="876"/>
    </row>
    <row r="25" spans="2:22" ht="28.5" customHeight="1" thickBot="1">
      <c r="B25" s="169"/>
      <c r="C25" s="508"/>
      <c r="D25" s="508"/>
      <c r="E25" s="509"/>
      <c r="F25" s="510" t="s">
        <v>40</v>
      </c>
      <c r="G25" s="511">
        <f>SUM(G6:G24)-G15-G16-G17-G21</f>
        <v>148622.77000000002</v>
      </c>
      <c r="H25" s="511">
        <f>SUM(H6:H24)-H17-H21</f>
        <v>30813.770000000004</v>
      </c>
      <c r="I25" s="511">
        <f>SUM(I6:I24)</f>
        <v>89804.75</v>
      </c>
      <c r="J25" s="511">
        <f t="shared" ref="G25:Q25" si="0">SUM(J6:J24)</f>
        <v>0</v>
      </c>
      <c r="K25" s="511">
        <f t="shared" si="0"/>
        <v>3000</v>
      </c>
      <c r="L25" s="511">
        <f t="shared" si="0"/>
        <v>0</v>
      </c>
      <c r="M25" s="511">
        <f t="shared" si="0"/>
        <v>0</v>
      </c>
      <c r="N25" s="511">
        <f t="shared" si="0"/>
        <v>500</v>
      </c>
      <c r="O25" s="511">
        <f t="shared" si="0"/>
        <v>0</v>
      </c>
      <c r="P25" s="511">
        <f t="shared" si="0"/>
        <v>0</v>
      </c>
      <c r="Q25" s="511">
        <f t="shared" si="0"/>
        <v>25004.25</v>
      </c>
      <c r="R25" s="512"/>
      <c r="S25" s="512"/>
      <c r="T25" s="512"/>
      <c r="U25" s="512"/>
      <c r="V25" s="111"/>
    </row>
    <row r="26" spans="2:22" ht="19.5" customHeight="1">
      <c r="B26" s="92"/>
      <c r="C26" s="92"/>
      <c r="D26" s="92"/>
      <c r="E26" s="92"/>
      <c r="F26" s="93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</row>
    <row r="27" spans="2:22" ht="44.25" customHeight="1">
      <c r="B27" s="870" t="s">
        <v>252</v>
      </c>
      <c r="C27" s="871"/>
      <c r="D27" s="872"/>
      <c r="E27" s="191" t="s">
        <v>251</v>
      </c>
      <c r="F27" s="191" t="s">
        <v>460</v>
      </c>
      <c r="G27" s="192" t="s">
        <v>254</v>
      </c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</row>
    <row r="28" spans="2:22" ht="30" customHeight="1">
      <c r="B28" s="864" t="s">
        <v>255</v>
      </c>
      <c r="C28" s="865"/>
      <c r="D28" s="866"/>
      <c r="E28" s="283">
        <f>F28/$F$34</f>
        <v>0.75883742444041369</v>
      </c>
      <c r="F28" s="284">
        <f>SUM(G6:G13)</f>
        <v>112780.52</v>
      </c>
      <c r="G28" s="284">
        <f>SUM(H6:H13)</f>
        <v>25975.77</v>
      </c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</row>
    <row r="29" spans="2:22" ht="30" customHeight="1">
      <c r="B29" s="864" t="s">
        <v>166</v>
      </c>
      <c r="C29" s="865"/>
      <c r="D29" s="866"/>
      <c r="E29" s="283">
        <f t="shared" ref="E29:E33" si="1">F29/$F$34</f>
        <v>0.19069924480616257</v>
      </c>
      <c r="F29" s="285">
        <f>SUM(G14:G19)-G15-G16-G17</f>
        <v>28342.25</v>
      </c>
      <c r="G29" s="285">
        <f>SUM(H14:H19)-H17</f>
        <v>3338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</row>
    <row r="30" spans="2:22" ht="30" customHeight="1">
      <c r="B30" s="864" t="s">
        <v>202</v>
      </c>
      <c r="C30" s="865"/>
      <c r="D30" s="866"/>
      <c r="E30" s="283">
        <f t="shared" si="1"/>
        <v>1.0092666150684715E-2</v>
      </c>
      <c r="F30" s="1164">
        <f>G20</f>
        <v>1500</v>
      </c>
      <c r="G30" s="286">
        <f>H20</f>
        <v>1500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</row>
    <row r="31" spans="2:22" ht="30" customHeight="1">
      <c r="B31" s="864" t="s">
        <v>378</v>
      </c>
      <c r="C31" s="865"/>
      <c r="D31" s="866"/>
      <c r="E31" s="283">
        <f t="shared" si="1"/>
        <v>2.018533230136943E-2</v>
      </c>
      <c r="F31" s="1164">
        <f>G22</f>
        <v>3000</v>
      </c>
      <c r="G31" s="286">
        <f>H22</f>
        <v>0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</row>
    <row r="32" spans="2:22" ht="30" customHeight="1">
      <c r="B32" s="864" t="s">
        <v>257</v>
      </c>
      <c r="C32" s="865"/>
      <c r="D32" s="866"/>
      <c r="E32" s="283">
        <f t="shared" si="1"/>
        <v>2.018533230136943E-2</v>
      </c>
      <c r="F32" s="284">
        <f t="shared" ref="F32:G33" si="2">G23</f>
        <v>3000</v>
      </c>
      <c r="G32" s="285">
        <f>H23</f>
        <v>0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</row>
    <row r="33" spans="2:22" ht="30" customHeight="1">
      <c r="B33" s="864" t="s">
        <v>237</v>
      </c>
      <c r="C33" s="865"/>
      <c r="D33" s="866"/>
      <c r="E33" s="283">
        <f t="shared" si="1"/>
        <v>0</v>
      </c>
      <c r="F33" s="284">
        <f t="shared" si="2"/>
        <v>0</v>
      </c>
      <c r="G33" s="285">
        <f t="shared" si="2"/>
        <v>0</v>
      </c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</row>
    <row r="34" spans="2:22" ht="30" customHeight="1">
      <c r="B34" s="867" t="s">
        <v>253</v>
      </c>
      <c r="C34" s="868"/>
      <c r="D34" s="869"/>
      <c r="E34" s="335">
        <f>SUM(E28:E33)</f>
        <v>0.99999999999999989</v>
      </c>
      <c r="F34" s="287">
        <f>SUM(F28:F33)</f>
        <v>148622.77000000002</v>
      </c>
      <c r="G34" s="287">
        <f>SUM(G28:G33)</f>
        <v>30813.77</v>
      </c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</row>
  </sheetData>
  <mergeCells count="38">
    <mergeCell ref="V23:V24"/>
    <mergeCell ref="B2:V2"/>
    <mergeCell ref="B3:V3"/>
    <mergeCell ref="B4:B5"/>
    <mergeCell ref="C4:C5"/>
    <mergeCell ref="E4:E5"/>
    <mergeCell ref="F4:F5"/>
    <mergeCell ref="G4:G5"/>
    <mergeCell ref="D6:D13"/>
    <mergeCell ref="C6:C13"/>
    <mergeCell ref="B6:B13"/>
    <mergeCell ref="V6:V13"/>
    <mergeCell ref="H4:K4"/>
    <mergeCell ref="B20:B21"/>
    <mergeCell ref="C20:C21"/>
    <mergeCell ref="D20:D21"/>
    <mergeCell ref="B1:V1"/>
    <mergeCell ref="Q4:Q5"/>
    <mergeCell ref="V4:V5"/>
    <mergeCell ref="V14:V19"/>
    <mergeCell ref="B14:B19"/>
    <mergeCell ref="C14:C19"/>
    <mergeCell ref="D14:D19"/>
    <mergeCell ref="D4:D5"/>
    <mergeCell ref="L4:M4"/>
    <mergeCell ref="N4:N5"/>
    <mergeCell ref="O4:O5"/>
    <mergeCell ref="P4:P5"/>
    <mergeCell ref="C23:C24"/>
    <mergeCell ref="D23:D24"/>
    <mergeCell ref="B32:D32"/>
    <mergeCell ref="B33:D33"/>
    <mergeCell ref="B34:D34"/>
    <mergeCell ref="B27:D27"/>
    <mergeCell ref="B28:D28"/>
    <mergeCell ref="B29:D29"/>
    <mergeCell ref="B30:D30"/>
    <mergeCell ref="B31:D31"/>
  </mergeCells>
  <pageMargins left="0.25" right="0.25" top="0.75" bottom="0.75" header="0.3" footer="0.3"/>
  <pageSetup paperSize="9" scale="60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30"/>
  <sheetViews>
    <sheetView topLeftCell="B16" zoomScaleNormal="100" workbookViewId="0">
      <selection activeCell="G24" sqref="G24"/>
    </sheetView>
  </sheetViews>
  <sheetFormatPr baseColWidth="10" defaultRowHeight="15"/>
  <cols>
    <col min="1" max="1" width="3.28515625" customWidth="1"/>
    <col min="2" max="2" width="6.7109375" customWidth="1"/>
    <col min="3" max="3" width="12.85546875" customWidth="1"/>
    <col min="4" max="4" width="13.7109375" customWidth="1"/>
    <col min="5" max="5" width="21.140625" customWidth="1"/>
    <col min="6" max="6" width="42.7109375" style="1" customWidth="1"/>
    <col min="7" max="7" width="14.28515625" customWidth="1"/>
    <col min="8" max="8" width="12.7109375" customWidth="1"/>
    <col min="9" max="9" width="11.28515625" customWidth="1"/>
    <col min="10" max="10" width="10" customWidth="1"/>
    <col min="11" max="11" width="10.7109375" customWidth="1"/>
    <col min="12" max="12" width="8.5703125" customWidth="1"/>
    <col min="13" max="13" width="8.7109375" customWidth="1"/>
    <col min="14" max="14" width="11.7109375" customWidth="1"/>
    <col min="15" max="15" width="8.85546875" customWidth="1"/>
    <col min="16" max="16" width="7.28515625" customWidth="1"/>
    <col min="17" max="17" width="12.140625" customWidth="1"/>
    <col min="18" max="21" width="3.5703125" customWidth="1"/>
    <col min="22" max="22" width="6.42578125" customWidth="1"/>
  </cols>
  <sheetData>
    <row r="1" spans="2:22" ht="24.75" customHeight="1">
      <c r="B1" s="943" t="s">
        <v>88</v>
      </c>
      <c r="C1" s="943"/>
      <c r="D1" s="943"/>
      <c r="E1" s="943"/>
      <c r="F1" s="943"/>
      <c r="G1" s="943"/>
      <c r="H1" s="943"/>
      <c r="I1" s="943"/>
      <c r="J1" s="943"/>
      <c r="K1" s="943"/>
      <c r="L1" s="943"/>
      <c r="M1" s="943"/>
      <c r="N1" s="943"/>
      <c r="O1" s="943"/>
      <c r="P1" s="943"/>
      <c r="Q1" s="943"/>
      <c r="R1" s="943"/>
      <c r="S1" s="943"/>
      <c r="T1" s="943"/>
      <c r="U1" s="943"/>
      <c r="V1" s="943"/>
    </row>
    <row r="2" spans="2:22" ht="36.75" customHeight="1">
      <c r="B2" s="721" t="s">
        <v>0</v>
      </c>
      <c r="C2" s="722"/>
      <c r="D2" s="722"/>
      <c r="E2" s="722"/>
      <c r="F2" s="722"/>
      <c r="G2" s="722"/>
      <c r="H2" s="722"/>
      <c r="I2" s="722"/>
      <c r="J2" s="722"/>
      <c r="K2" s="722"/>
      <c r="L2" s="722"/>
      <c r="M2" s="722"/>
      <c r="N2" s="722"/>
      <c r="O2" s="722"/>
      <c r="P2" s="722"/>
      <c r="Q2" s="722"/>
      <c r="R2" s="722"/>
      <c r="S2" s="722"/>
      <c r="T2" s="722"/>
      <c r="U2" s="722"/>
      <c r="V2" s="722"/>
    </row>
    <row r="3" spans="2:22" ht="25.5" customHeight="1" thickBot="1">
      <c r="B3" s="944"/>
      <c r="C3" s="945"/>
      <c r="D3" s="945"/>
      <c r="E3" s="945"/>
      <c r="F3" s="945"/>
      <c r="G3" s="945"/>
      <c r="H3" s="724"/>
      <c r="I3" s="724"/>
      <c r="J3" s="724"/>
      <c r="K3" s="724"/>
      <c r="L3" s="724"/>
      <c r="M3" s="724"/>
      <c r="N3" s="945"/>
      <c r="O3" s="945"/>
      <c r="P3" s="945"/>
      <c r="Q3" s="945"/>
      <c r="R3" s="945"/>
      <c r="S3" s="945"/>
      <c r="T3" s="945"/>
      <c r="U3" s="945"/>
      <c r="V3" s="945"/>
    </row>
    <row r="4" spans="2:22" ht="21.75" customHeight="1">
      <c r="B4" s="936" t="s">
        <v>1</v>
      </c>
      <c r="C4" s="936" t="s">
        <v>2</v>
      </c>
      <c r="D4" s="936" t="s">
        <v>118</v>
      </c>
      <c r="E4" s="935" t="s">
        <v>3</v>
      </c>
      <c r="F4" s="936" t="s">
        <v>4</v>
      </c>
      <c r="G4" s="946" t="s">
        <v>6</v>
      </c>
      <c r="H4" s="954" t="s">
        <v>183</v>
      </c>
      <c r="I4" s="955"/>
      <c r="J4" s="955"/>
      <c r="K4" s="956"/>
      <c r="L4" s="948" t="s">
        <v>396</v>
      </c>
      <c r="M4" s="949"/>
      <c r="N4" s="950" t="s">
        <v>7</v>
      </c>
      <c r="O4" s="952" t="s">
        <v>8</v>
      </c>
      <c r="P4" s="935" t="s">
        <v>9</v>
      </c>
      <c r="Q4" s="937" t="s">
        <v>10</v>
      </c>
      <c r="R4" s="940" t="s">
        <v>334</v>
      </c>
      <c r="S4" s="941"/>
      <c r="T4" s="941"/>
      <c r="U4" s="942"/>
      <c r="V4" s="936" t="s">
        <v>11</v>
      </c>
    </row>
    <row r="5" spans="2:22" ht="37.5" customHeight="1" thickBot="1">
      <c r="B5" s="939"/>
      <c r="C5" s="939"/>
      <c r="D5" s="939"/>
      <c r="E5" s="936"/>
      <c r="F5" s="939"/>
      <c r="G5" s="947"/>
      <c r="H5" s="193" t="s">
        <v>187</v>
      </c>
      <c r="I5" s="194" t="s">
        <v>186</v>
      </c>
      <c r="J5" s="194" t="s">
        <v>185</v>
      </c>
      <c r="K5" s="195" t="s">
        <v>184</v>
      </c>
      <c r="L5" s="193" t="s">
        <v>188</v>
      </c>
      <c r="M5" s="196" t="s">
        <v>189</v>
      </c>
      <c r="N5" s="951"/>
      <c r="O5" s="953"/>
      <c r="P5" s="936"/>
      <c r="Q5" s="938"/>
      <c r="R5" s="197" t="s">
        <v>162</v>
      </c>
      <c r="S5" s="197" t="s">
        <v>163</v>
      </c>
      <c r="T5" s="197" t="s">
        <v>164</v>
      </c>
      <c r="U5" s="197" t="s">
        <v>165</v>
      </c>
      <c r="V5" s="939"/>
    </row>
    <row r="6" spans="2:22" ht="38.25" customHeight="1">
      <c r="B6" s="926" t="s">
        <v>39</v>
      </c>
      <c r="C6" s="929" t="s">
        <v>38</v>
      </c>
      <c r="D6" s="929" t="s">
        <v>154</v>
      </c>
      <c r="E6" s="198" t="s">
        <v>388</v>
      </c>
      <c r="F6" s="199" t="s">
        <v>89</v>
      </c>
      <c r="G6" s="532">
        <v>68197.919999999998</v>
      </c>
      <c r="H6" s="1152"/>
      <c r="I6" s="533">
        <v>68197.919999999998</v>
      </c>
      <c r="J6" s="534"/>
      <c r="K6" s="534"/>
      <c r="L6" s="535"/>
      <c r="M6" s="535"/>
      <c r="N6" s="535"/>
      <c r="O6" s="535"/>
      <c r="P6" s="535"/>
      <c r="Q6" s="535"/>
      <c r="R6" s="172"/>
      <c r="S6" s="172"/>
      <c r="T6" s="173"/>
      <c r="U6" s="173"/>
      <c r="V6" s="932" t="s">
        <v>13</v>
      </c>
    </row>
    <row r="7" spans="2:22" ht="38.25" customHeight="1">
      <c r="B7" s="927"/>
      <c r="C7" s="930"/>
      <c r="D7" s="930"/>
      <c r="E7" s="200" t="s">
        <v>389</v>
      </c>
      <c r="F7" s="201" t="s">
        <v>90</v>
      </c>
      <c r="G7" s="523">
        <v>12032.5</v>
      </c>
      <c r="H7" s="1152"/>
      <c r="I7" s="524">
        <v>12032.5</v>
      </c>
      <c r="J7" s="525"/>
      <c r="K7" s="525"/>
      <c r="L7" s="526"/>
      <c r="M7" s="526"/>
      <c r="N7" s="526"/>
      <c r="O7" s="526"/>
      <c r="P7" s="526"/>
      <c r="Q7" s="527"/>
      <c r="R7" s="175"/>
      <c r="S7" s="175"/>
      <c r="T7" s="175"/>
      <c r="U7" s="176"/>
      <c r="V7" s="933"/>
    </row>
    <row r="8" spans="2:22" ht="38.25" customHeight="1">
      <c r="B8" s="927"/>
      <c r="C8" s="930"/>
      <c r="D8" s="930"/>
      <c r="E8" s="200" t="s">
        <v>390</v>
      </c>
      <c r="F8" s="201" t="s">
        <v>91</v>
      </c>
      <c r="G8" s="523">
        <v>30500</v>
      </c>
      <c r="H8" s="524">
        <v>30500</v>
      </c>
      <c r="J8" s="525"/>
      <c r="K8" s="525"/>
      <c r="L8" s="526"/>
      <c r="M8" s="526"/>
      <c r="N8" s="526"/>
      <c r="O8" s="526"/>
      <c r="P8" s="526"/>
      <c r="Q8" s="527"/>
      <c r="R8" s="174"/>
      <c r="S8" s="177"/>
      <c r="T8" s="177"/>
      <c r="U8" s="177"/>
      <c r="V8" s="933"/>
    </row>
    <row r="9" spans="2:22" ht="42.75" customHeight="1">
      <c r="B9" s="927"/>
      <c r="C9" s="930"/>
      <c r="D9" s="930"/>
      <c r="E9" s="200" t="s">
        <v>390</v>
      </c>
      <c r="F9" s="201" t="s">
        <v>92</v>
      </c>
      <c r="G9" s="523">
        <v>14286.44</v>
      </c>
      <c r="H9" s="1152"/>
      <c r="I9" s="523">
        <v>14286.44</v>
      </c>
      <c r="J9" s="525"/>
      <c r="K9" s="525"/>
      <c r="L9" s="526"/>
      <c r="M9" s="526"/>
      <c r="N9" s="526"/>
      <c r="O9" s="526"/>
      <c r="P9" s="526"/>
      <c r="Q9" s="527"/>
      <c r="R9" s="174"/>
      <c r="S9" s="177"/>
      <c r="T9" s="177"/>
      <c r="U9" s="174"/>
      <c r="V9" s="933"/>
    </row>
    <row r="10" spans="2:22" ht="42.75" customHeight="1">
      <c r="B10" s="927"/>
      <c r="C10" s="930"/>
      <c r="D10" s="930"/>
      <c r="E10" s="200" t="s">
        <v>391</v>
      </c>
      <c r="F10" s="201" t="s">
        <v>93</v>
      </c>
      <c r="G10" s="523">
        <v>30000</v>
      </c>
      <c r="H10" s="1152"/>
      <c r="I10" s="524">
        <v>30000</v>
      </c>
      <c r="J10" s="525"/>
      <c r="K10" s="525"/>
      <c r="L10" s="526"/>
      <c r="M10" s="526"/>
      <c r="N10" s="526"/>
      <c r="O10" s="526"/>
      <c r="P10" s="526"/>
      <c r="Q10" s="527"/>
      <c r="R10" s="175"/>
      <c r="S10" s="175"/>
      <c r="T10" s="175"/>
      <c r="U10" s="176"/>
      <c r="V10" s="933"/>
    </row>
    <row r="11" spans="2:22" ht="42.75" customHeight="1" thickBot="1">
      <c r="B11" s="928"/>
      <c r="C11" s="931"/>
      <c r="D11" s="931"/>
      <c r="E11" s="202" t="s">
        <v>392</v>
      </c>
      <c r="F11" s="203" t="s">
        <v>94</v>
      </c>
      <c r="G11" s="536">
        <v>20000</v>
      </c>
      <c r="H11" s="537">
        <v>10000</v>
      </c>
      <c r="I11" s="538"/>
      <c r="J11" s="539"/>
      <c r="K11" s="539"/>
      <c r="L11" s="540"/>
      <c r="M11" s="540"/>
      <c r="N11" s="536">
        <v>10000</v>
      </c>
      <c r="O11" s="540"/>
      <c r="P11" s="540"/>
      <c r="Q11" s="541"/>
      <c r="R11" s="178"/>
      <c r="S11" s="178"/>
      <c r="T11" s="178"/>
      <c r="U11" s="179"/>
      <c r="V11" s="934"/>
    </row>
    <row r="12" spans="2:22" ht="63" customHeight="1">
      <c r="B12" s="908" t="s">
        <v>166</v>
      </c>
      <c r="C12" s="911" t="s">
        <v>139</v>
      </c>
      <c r="D12" s="914" t="s">
        <v>147</v>
      </c>
      <c r="E12" s="542" t="s">
        <v>293</v>
      </c>
      <c r="F12" s="543" t="s">
        <v>170</v>
      </c>
      <c r="G12" s="544">
        <v>14448.56</v>
      </c>
      <c r="H12" s="544">
        <v>14448.56</v>
      </c>
      <c r="I12" s="545"/>
      <c r="J12" s="545"/>
      <c r="K12" s="545"/>
      <c r="L12" s="545"/>
      <c r="M12" s="545"/>
      <c r="N12" s="545"/>
      <c r="O12" s="545"/>
      <c r="P12" s="545"/>
      <c r="Q12" s="546"/>
      <c r="R12" s="547"/>
      <c r="S12" s="547"/>
      <c r="T12" s="547"/>
      <c r="U12" s="548"/>
      <c r="V12" s="905" t="s">
        <v>140</v>
      </c>
    </row>
    <row r="13" spans="2:22" ht="63" customHeight="1">
      <c r="B13" s="909"/>
      <c r="C13" s="912"/>
      <c r="D13" s="915"/>
      <c r="E13" s="204" t="s">
        <v>293</v>
      </c>
      <c r="F13" s="520" t="s">
        <v>171</v>
      </c>
      <c r="G13" s="523">
        <v>534486</v>
      </c>
      <c r="H13" s="530"/>
      <c r="I13" s="529"/>
      <c r="J13" s="529"/>
      <c r="K13" s="529"/>
      <c r="L13" s="529"/>
      <c r="M13" s="529"/>
      <c r="N13" s="529"/>
      <c r="O13" s="529"/>
      <c r="P13" s="529"/>
      <c r="Q13" s="528">
        <v>534486</v>
      </c>
      <c r="R13" s="180"/>
      <c r="S13" s="180"/>
      <c r="T13" s="180"/>
      <c r="U13" s="181"/>
      <c r="V13" s="906"/>
    </row>
    <row r="14" spans="2:22" ht="63" customHeight="1" thickBot="1">
      <c r="B14" s="910"/>
      <c r="C14" s="913"/>
      <c r="D14" s="916"/>
      <c r="E14" s="549" t="s">
        <v>393</v>
      </c>
      <c r="F14" s="549" t="s">
        <v>172</v>
      </c>
      <c r="G14" s="550">
        <v>18000</v>
      </c>
      <c r="H14" s="550"/>
      <c r="I14" s="551"/>
      <c r="J14" s="551"/>
      <c r="K14" s="551"/>
      <c r="L14" s="551"/>
      <c r="M14" s="551"/>
      <c r="N14" s="551"/>
      <c r="O14" s="551"/>
      <c r="P14" s="551"/>
      <c r="Q14" s="551">
        <v>18000</v>
      </c>
      <c r="R14" s="552"/>
      <c r="S14" s="552"/>
      <c r="T14" s="552"/>
      <c r="U14" s="553"/>
      <c r="V14" s="907"/>
    </row>
    <row r="15" spans="2:22" ht="99.75" customHeight="1" thickBot="1">
      <c r="B15" s="924" t="s">
        <v>202</v>
      </c>
      <c r="C15" s="914" t="s">
        <v>203</v>
      </c>
      <c r="D15" s="914" t="s">
        <v>204</v>
      </c>
      <c r="E15" s="554" t="s">
        <v>375</v>
      </c>
      <c r="F15" s="555" t="s">
        <v>215</v>
      </c>
      <c r="G15" s="558">
        <f>H15+N15+Q15</f>
        <v>4323.2</v>
      </c>
      <c r="H15" s="556">
        <v>2800</v>
      </c>
      <c r="J15" s="556"/>
      <c r="K15" s="556"/>
      <c r="L15" s="556"/>
      <c r="M15" s="556"/>
      <c r="N15" s="557">
        <v>963.2</v>
      </c>
      <c r="O15" s="558"/>
      <c r="P15" s="532"/>
      <c r="Q15" s="557">
        <v>560</v>
      </c>
      <c r="R15" s="183"/>
      <c r="S15" s="183"/>
      <c r="T15" s="183"/>
      <c r="U15" s="184"/>
      <c r="V15" s="185" t="s">
        <v>205</v>
      </c>
    </row>
    <row r="16" spans="2:22" ht="99.75" customHeight="1" thickBot="1">
      <c r="B16" s="925"/>
      <c r="C16" s="916"/>
      <c r="D16" s="916"/>
      <c r="E16" s="559" t="s">
        <v>464</v>
      </c>
      <c r="F16" s="560" t="s">
        <v>465</v>
      </c>
      <c r="G16" s="538">
        <v>2000</v>
      </c>
      <c r="H16" s="561">
        <v>2000</v>
      </c>
      <c r="I16" s="561"/>
      <c r="J16" s="561"/>
      <c r="K16" s="561"/>
      <c r="L16" s="561"/>
      <c r="M16" s="561"/>
      <c r="N16" s="562"/>
      <c r="O16" s="563"/>
      <c r="P16" s="536"/>
      <c r="Q16" s="562"/>
      <c r="R16" s="564"/>
      <c r="S16" s="564"/>
      <c r="T16" s="564"/>
      <c r="U16" s="565"/>
      <c r="V16" s="566"/>
    </row>
    <row r="17" spans="2:22" ht="112.5" customHeight="1" thickBot="1">
      <c r="B17" s="515" t="s">
        <v>378</v>
      </c>
      <c r="C17" s="43" t="s">
        <v>258</v>
      </c>
      <c r="D17" s="90" t="s">
        <v>259</v>
      </c>
      <c r="E17" s="517" t="s">
        <v>302</v>
      </c>
      <c r="F17" s="567" t="s">
        <v>395</v>
      </c>
      <c r="G17" s="568">
        <v>3000</v>
      </c>
      <c r="H17" s="568"/>
      <c r="I17" s="568"/>
      <c r="J17" s="568"/>
      <c r="K17" s="568">
        <f>G17</f>
        <v>3000</v>
      </c>
      <c r="L17" s="568"/>
      <c r="M17" s="568"/>
      <c r="N17" s="568"/>
      <c r="O17" s="568"/>
      <c r="P17" s="568"/>
      <c r="Q17" s="568"/>
      <c r="R17" s="564"/>
      <c r="S17" s="564"/>
      <c r="T17" s="564"/>
      <c r="U17" s="565"/>
      <c r="V17" s="566"/>
    </row>
    <row r="18" spans="2:22" ht="66" customHeight="1">
      <c r="B18" s="919" t="s">
        <v>241</v>
      </c>
      <c r="C18" s="921" t="s">
        <v>234</v>
      </c>
      <c r="D18" s="914" t="s">
        <v>238</v>
      </c>
      <c r="E18" s="205" t="s">
        <v>394</v>
      </c>
      <c r="F18" s="206" t="s">
        <v>246</v>
      </c>
      <c r="G18" s="532">
        <v>2000</v>
      </c>
      <c r="I18" s="532">
        <v>2000</v>
      </c>
      <c r="J18" s="556"/>
      <c r="K18" s="556"/>
      <c r="L18" s="556"/>
      <c r="M18" s="556"/>
      <c r="N18" s="556"/>
      <c r="O18" s="556"/>
      <c r="P18" s="556"/>
      <c r="Q18" s="556"/>
      <c r="R18" s="186"/>
      <c r="S18" s="186"/>
      <c r="T18" s="186"/>
      <c r="U18" s="187"/>
      <c r="V18" s="917" t="s">
        <v>242</v>
      </c>
    </row>
    <row r="19" spans="2:22" ht="65.25" customHeight="1">
      <c r="B19" s="920"/>
      <c r="C19" s="922"/>
      <c r="D19" s="915"/>
      <c r="E19" s="522" t="s">
        <v>350</v>
      </c>
      <c r="F19" s="521" t="s">
        <v>247</v>
      </c>
      <c r="G19" s="523">
        <v>3000</v>
      </c>
      <c r="H19" s="1152"/>
      <c r="I19" s="523">
        <f>G19</f>
        <v>3000</v>
      </c>
      <c r="J19" s="531"/>
      <c r="K19" s="531"/>
      <c r="L19" s="531"/>
      <c r="M19" s="531"/>
      <c r="N19" s="531"/>
      <c r="O19" s="531"/>
      <c r="P19" s="531"/>
      <c r="Q19" s="531"/>
      <c r="R19" s="182"/>
      <c r="S19" s="182"/>
      <c r="T19" s="182"/>
      <c r="U19" s="182"/>
      <c r="V19" s="918"/>
    </row>
    <row r="20" spans="2:22" ht="72.75" customHeight="1" thickBot="1">
      <c r="B20" s="574" t="s">
        <v>237</v>
      </c>
      <c r="C20" s="923"/>
      <c r="D20" s="916"/>
      <c r="E20" s="569"/>
      <c r="F20" s="570" t="s">
        <v>476</v>
      </c>
      <c r="G20" s="561"/>
      <c r="H20" s="561"/>
      <c r="I20" s="561"/>
      <c r="J20" s="561"/>
      <c r="K20" s="561"/>
      <c r="L20" s="561"/>
      <c r="M20" s="561"/>
      <c r="N20" s="561"/>
      <c r="O20" s="561"/>
      <c r="P20" s="561"/>
      <c r="Q20" s="561"/>
      <c r="R20" s="571"/>
      <c r="S20" s="571"/>
      <c r="T20" s="571"/>
      <c r="U20" s="571"/>
      <c r="V20" s="572"/>
    </row>
    <row r="21" spans="2:22" ht="22.5" customHeight="1" thickBot="1">
      <c r="B21" s="188"/>
      <c r="C21" s="189"/>
      <c r="D21" s="189"/>
      <c r="E21" s="518"/>
      <c r="F21" s="519" t="s">
        <v>40</v>
      </c>
      <c r="G21" s="573">
        <f>SUM(G6:G20)-G9-G15</f>
        <v>737664.98</v>
      </c>
      <c r="H21" s="573">
        <f>SUM(H6:H20)-H15</f>
        <v>56948.56</v>
      </c>
      <c r="I21" s="573">
        <f>SUM(I6:I20)</f>
        <v>129516.86</v>
      </c>
      <c r="J21" s="573">
        <f t="shared" ref="H21:Q21" si="0">SUM(J6:J20)</f>
        <v>0</v>
      </c>
      <c r="K21" s="573">
        <f t="shared" si="0"/>
        <v>3000</v>
      </c>
      <c r="L21" s="573">
        <f t="shared" si="0"/>
        <v>0</v>
      </c>
      <c r="M21" s="573">
        <f t="shared" si="0"/>
        <v>0</v>
      </c>
      <c r="N21" s="573">
        <f t="shared" si="0"/>
        <v>10963.2</v>
      </c>
      <c r="O21" s="573">
        <f t="shared" si="0"/>
        <v>0</v>
      </c>
      <c r="P21" s="573">
        <f t="shared" si="0"/>
        <v>0</v>
      </c>
      <c r="Q21" s="573">
        <f t="shared" si="0"/>
        <v>553046</v>
      </c>
      <c r="R21" s="307"/>
      <c r="S21" s="307"/>
      <c r="T21" s="307"/>
      <c r="U21" s="307"/>
      <c r="V21" s="190"/>
    </row>
    <row r="22" spans="2:22" ht="45" customHeight="1"/>
    <row r="23" spans="2:22" ht="37.5" customHeight="1">
      <c r="B23" s="870" t="s">
        <v>252</v>
      </c>
      <c r="C23" s="871"/>
      <c r="D23" s="872"/>
      <c r="E23" s="191" t="s">
        <v>251</v>
      </c>
      <c r="F23" s="191" t="s">
        <v>460</v>
      </c>
      <c r="G23" s="192" t="s">
        <v>254</v>
      </c>
    </row>
    <row r="24" spans="2:22" ht="31.5" customHeight="1">
      <c r="B24" s="896" t="s">
        <v>255</v>
      </c>
      <c r="C24" s="897"/>
      <c r="D24" s="898"/>
      <c r="E24" s="361">
        <f>F24/$F$30</f>
        <v>0.21789080999886967</v>
      </c>
      <c r="F24" s="359">
        <f>SUM(G6:G11)-G9</f>
        <v>160730.41999999998</v>
      </c>
      <c r="G24" s="359">
        <f>SUM(H6:H11)</f>
        <v>40500</v>
      </c>
    </row>
    <row r="25" spans="2:22" ht="31.5" customHeight="1">
      <c r="B25" s="896" t="s">
        <v>166</v>
      </c>
      <c r="C25" s="897"/>
      <c r="D25" s="898"/>
      <c r="E25" s="361">
        <f t="shared" ref="E25:E29" si="1">F25/$F$30</f>
        <v>0.76855290053216307</v>
      </c>
      <c r="F25" s="359">
        <f>SUM(G12:G14)</f>
        <v>566934.56000000006</v>
      </c>
      <c r="G25" s="359">
        <f>SUM(H12:H14)</f>
        <v>14448.56</v>
      </c>
    </row>
    <row r="26" spans="2:22" ht="31.5" customHeight="1">
      <c r="B26" s="896" t="s">
        <v>202</v>
      </c>
      <c r="C26" s="897"/>
      <c r="D26" s="898"/>
      <c r="E26" s="361">
        <f t="shared" si="1"/>
        <v>2.7112578937934671E-3</v>
      </c>
      <c r="F26" s="359">
        <f>G16</f>
        <v>2000</v>
      </c>
      <c r="G26" s="359">
        <v>0</v>
      </c>
    </row>
    <row r="27" spans="2:22" ht="31.5" customHeight="1">
      <c r="B27" s="902" t="s">
        <v>378</v>
      </c>
      <c r="C27" s="903"/>
      <c r="D27" s="904"/>
      <c r="E27" s="361">
        <f t="shared" si="1"/>
        <v>4.0668868406902011E-3</v>
      </c>
      <c r="F27" s="359">
        <f>G17</f>
        <v>3000</v>
      </c>
      <c r="G27" s="359">
        <f>H17</f>
        <v>0</v>
      </c>
    </row>
    <row r="28" spans="2:22" ht="31.5" customHeight="1">
      <c r="B28" s="896" t="s">
        <v>257</v>
      </c>
      <c r="C28" s="897"/>
      <c r="D28" s="898"/>
      <c r="E28" s="361">
        <f t="shared" si="1"/>
        <v>6.7781447344836682E-3</v>
      </c>
      <c r="F28" s="359">
        <f>SUM(G18:G19)</f>
        <v>5000</v>
      </c>
      <c r="G28" s="359">
        <f>SUM(H18:H19)</f>
        <v>0</v>
      </c>
    </row>
    <row r="29" spans="2:22" ht="31.5" customHeight="1">
      <c r="B29" s="896" t="s">
        <v>237</v>
      </c>
      <c r="C29" s="897"/>
      <c r="D29" s="898"/>
      <c r="E29" s="361">
        <f t="shared" si="1"/>
        <v>0</v>
      </c>
      <c r="F29" s="359">
        <f>G20</f>
        <v>0</v>
      </c>
      <c r="G29" s="359">
        <f>H20</f>
        <v>0</v>
      </c>
    </row>
    <row r="30" spans="2:22" ht="31.5" customHeight="1">
      <c r="B30" s="899" t="s">
        <v>253</v>
      </c>
      <c r="C30" s="900"/>
      <c r="D30" s="901"/>
      <c r="E30" s="362">
        <f>SUM(E24:E29)</f>
        <v>1</v>
      </c>
      <c r="F30" s="360">
        <f>SUM(F24:F29)</f>
        <v>737664.98</v>
      </c>
      <c r="G30" s="360">
        <f>SUM(G24:G29)</f>
        <v>54948.56</v>
      </c>
    </row>
  </sheetData>
  <mergeCells count="40">
    <mergeCell ref="B1:V1"/>
    <mergeCell ref="B2:V2"/>
    <mergeCell ref="B3:V3"/>
    <mergeCell ref="B4:B5"/>
    <mergeCell ref="C4:C5"/>
    <mergeCell ref="E4:E5"/>
    <mergeCell ref="F4:F5"/>
    <mergeCell ref="G4:G5"/>
    <mergeCell ref="D4:D5"/>
    <mergeCell ref="L4:M4"/>
    <mergeCell ref="N4:N5"/>
    <mergeCell ref="O4:O5"/>
    <mergeCell ref="H4:K4"/>
    <mergeCell ref="B6:B11"/>
    <mergeCell ref="C6:C11"/>
    <mergeCell ref="D6:D11"/>
    <mergeCell ref="V6:V11"/>
    <mergeCell ref="P4:P5"/>
    <mergeCell ref="Q4:Q5"/>
    <mergeCell ref="V4:V5"/>
    <mergeCell ref="R4:U4"/>
    <mergeCell ref="V12:V14"/>
    <mergeCell ref="B12:B14"/>
    <mergeCell ref="C12:C14"/>
    <mergeCell ref="D12:D14"/>
    <mergeCell ref="V18:V19"/>
    <mergeCell ref="B18:B19"/>
    <mergeCell ref="D18:D20"/>
    <mergeCell ref="C18:C20"/>
    <mergeCell ref="B15:B16"/>
    <mergeCell ref="C15:C16"/>
    <mergeCell ref="D15:D16"/>
    <mergeCell ref="B29:D29"/>
    <mergeCell ref="B30:D30"/>
    <mergeCell ref="B23:D23"/>
    <mergeCell ref="B24:D24"/>
    <mergeCell ref="B25:D25"/>
    <mergeCell ref="B26:D26"/>
    <mergeCell ref="B28:D28"/>
    <mergeCell ref="B27:D27"/>
  </mergeCells>
  <pageMargins left="0.25" right="0.25" top="0.75" bottom="0.75" header="0.3" footer="0.3"/>
  <pageSetup paperSize="9" scale="60" orientation="landscape" horizontalDpi="0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54"/>
  <sheetViews>
    <sheetView topLeftCell="B46" zoomScaleNormal="100" workbookViewId="0">
      <selection activeCell="G48" sqref="G48"/>
    </sheetView>
  </sheetViews>
  <sheetFormatPr baseColWidth="10" defaultRowHeight="15"/>
  <cols>
    <col min="1" max="1" width="4.5703125" style="11" customWidth="1"/>
    <col min="2" max="2" width="7" style="11" customWidth="1"/>
    <col min="3" max="3" width="11.5703125" style="11" customWidth="1"/>
    <col min="4" max="4" width="10.42578125" style="11" customWidth="1"/>
    <col min="5" max="5" width="20" style="11" customWidth="1"/>
    <col min="6" max="6" width="51.5703125" style="12" customWidth="1"/>
    <col min="7" max="7" width="13.7109375" style="11" customWidth="1"/>
    <col min="8" max="9" width="12" style="11" customWidth="1"/>
    <col min="10" max="10" width="11" style="11" customWidth="1"/>
    <col min="11" max="11" width="10.28515625" style="11" customWidth="1"/>
    <col min="12" max="12" width="8.5703125" style="11" customWidth="1"/>
    <col min="13" max="13" width="8.7109375" style="11" customWidth="1"/>
    <col min="14" max="14" width="8" style="11" customWidth="1"/>
    <col min="15" max="15" width="8.140625" style="11" customWidth="1"/>
    <col min="16" max="16" width="10.85546875" style="11" customWidth="1"/>
    <col min="17" max="17" width="11.5703125" style="11" customWidth="1"/>
    <col min="18" max="21" width="3" style="11" customWidth="1"/>
    <col min="22" max="22" width="5.28515625" style="11" customWidth="1"/>
    <col min="23" max="16384" width="11.42578125" style="11"/>
  </cols>
  <sheetData>
    <row r="1" spans="2:22" ht="24.75" customHeight="1">
      <c r="B1" s="943" t="s">
        <v>65</v>
      </c>
      <c r="C1" s="943"/>
      <c r="D1" s="943"/>
      <c r="E1" s="943"/>
      <c r="F1" s="943"/>
      <c r="G1" s="943"/>
      <c r="H1" s="943"/>
      <c r="I1" s="943"/>
      <c r="J1" s="943"/>
      <c r="K1" s="943"/>
      <c r="L1" s="943"/>
      <c r="M1" s="943"/>
      <c r="N1" s="943"/>
      <c r="O1" s="943"/>
      <c r="P1" s="943"/>
      <c r="Q1" s="943"/>
      <c r="R1" s="943"/>
      <c r="S1" s="943"/>
      <c r="T1" s="943"/>
      <c r="U1" s="943"/>
      <c r="V1" s="943"/>
    </row>
    <row r="2" spans="2:22" ht="23.25" customHeight="1">
      <c r="B2" s="721" t="s">
        <v>0</v>
      </c>
      <c r="C2" s="722"/>
      <c r="D2" s="722"/>
      <c r="E2" s="722"/>
      <c r="F2" s="722"/>
      <c r="G2" s="722"/>
      <c r="H2" s="722"/>
      <c r="I2" s="722"/>
      <c r="J2" s="722"/>
      <c r="K2" s="722"/>
      <c r="L2" s="722"/>
      <c r="M2" s="722"/>
      <c r="N2" s="722"/>
      <c r="O2" s="722"/>
      <c r="P2" s="722"/>
      <c r="Q2" s="722"/>
      <c r="R2" s="722"/>
      <c r="S2" s="722"/>
      <c r="T2" s="722"/>
      <c r="U2" s="722"/>
      <c r="V2" s="722"/>
    </row>
    <row r="3" spans="2:22" ht="21" customHeight="1" thickBot="1">
      <c r="B3" s="944"/>
      <c r="C3" s="945"/>
      <c r="D3" s="945"/>
      <c r="E3" s="945"/>
      <c r="F3" s="945"/>
      <c r="G3" s="945"/>
      <c r="H3" s="724"/>
      <c r="I3" s="724"/>
      <c r="J3" s="724"/>
      <c r="K3" s="724"/>
      <c r="L3" s="724"/>
      <c r="M3" s="724"/>
      <c r="N3" s="945"/>
      <c r="O3" s="945"/>
      <c r="P3" s="945"/>
      <c r="Q3" s="945"/>
      <c r="R3" s="945"/>
      <c r="S3" s="945"/>
      <c r="T3" s="945"/>
      <c r="U3" s="945"/>
      <c r="V3" s="945"/>
    </row>
    <row r="4" spans="2:22" ht="21.75" customHeight="1">
      <c r="B4" s="808" t="s">
        <v>1</v>
      </c>
      <c r="C4" s="808" t="s">
        <v>2</v>
      </c>
      <c r="D4" s="808" t="s">
        <v>118</v>
      </c>
      <c r="E4" s="810" t="s">
        <v>3</v>
      </c>
      <c r="F4" s="808" t="s">
        <v>4</v>
      </c>
      <c r="G4" s="811" t="s">
        <v>6</v>
      </c>
      <c r="H4" s="973" t="s">
        <v>183</v>
      </c>
      <c r="I4" s="974"/>
      <c r="J4" s="974"/>
      <c r="K4" s="975"/>
      <c r="L4" s="813" t="s">
        <v>12</v>
      </c>
      <c r="M4" s="815"/>
      <c r="N4" s="818" t="s">
        <v>7</v>
      </c>
      <c r="O4" s="820" t="s">
        <v>8</v>
      </c>
      <c r="P4" s="810" t="s">
        <v>9</v>
      </c>
      <c r="Q4" s="833" t="s">
        <v>10</v>
      </c>
      <c r="R4" s="986" t="s">
        <v>334</v>
      </c>
      <c r="S4" s="987"/>
      <c r="T4" s="987"/>
      <c r="U4" s="988"/>
      <c r="V4" s="808" t="s">
        <v>11</v>
      </c>
    </row>
    <row r="5" spans="2:22" ht="30.75" customHeight="1" thickBot="1">
      <c r="B5" s="809"/>
      <c r="C5" s="809"/>
      <c r="D5" s="809"/>
      <c r="E5" s="808"/>
      <c r="F5" s="809"/>
      <c r="G5" s="812"/>
      <c r="H5" s="51" t="s">
        <v>187</v>
      </c>
      <c r="I5" s="52" t="s">
        <v>186</v>
      </c>
      <c r="J5" s="52" t="s">
        <v>185</v>
      </c>
      <c r="K5" s="53" t="s">
        <v>184</v>
      </c>
      <c r="L5" s="51" t="s">
        <v>188</v>
      </c>
      <c r="M5" s="54" t="s">
        <v>189</v>
      </c>
      <c r="N5" s="819"/>
      <c r="O5" s="821"/>
      <c r="P5" s="808"/>
      <c r="Q5" s="834"/>
      <c r="R5" s="56" t="s">
        <v>162</v>
      </c>
      <c r="S5" s="56" t="s">
        <v>163</v>
      </c>
      <c r="T5" s="56" t="s">
        <v>164</v>
      </c>
      <c r="U5" s="56" t="s">
        <v>165</v>
      </c>
      <c r="V5" s="809"/>
    </row>
    <row r="6" spans="2:22" ht="34.5" customHeight="1">
      <c r="B6" s="982" t="s">
        <v>39</v>
      </c>
      <c r="C6" s="878" t="s">
        <v>38</v>
      </c>
      <c r="D6" s="878" t="s">
        <v>154</v>
      </c>
      <c r="E6" s="580" t="s">
        <v>352</v>
      </c>
      <c r="F6" s="143" t="s">
        <v>66</v>
      </c>
      <c r="G6" s="581">
        <v>12000</v>
      </c>
      <c r="I6" s="581">
        <v>12000</v>
      </c>
      <c r="J6" s="421"/>
      <c r="K6" s="421"/>
      <c r="L6" s="366"/>
      <c r="M6" s="366"/>
      <c r="N6" s="366"/>
      <c r="O6" s="366"/>
      <c r="P6" s="366"/>
      <c r="Q6" s="366"/>
      <c r="R6" s="103"/>
      <c r="S6" s="103"/>
      <c r="T6" s="103"/>
      <c r="U6" s="104"/>
      <c r="V6" s="890" t="s">
        <v>13</v>
      </c>
    </row>
    <row r="7" spans="2:22" ht="34.5" customHeight="1">
      <c r="B7" s="983"/>
      <c r="C7" s="879"/>
      <c r="D7" s="879"/>
      <c r="E7" s="114" t="s">
        <v>357</v>
      </c>
      <c r="F7" s="119" t="s">
        <v>67</v>
      </c>
      <c r="G7" s="342">
        <v>1347.08</v>
      </c>
      <c r="H7" s="341">
        <v>1347.08</v>
      </c>
      <c r="I7" s="342"/>
      <c r="J7" s="423"/>
      <c r="K7" s="423"/>
      <c r="L7" s="424"/>
      <c r="M7" s="424"/>
      <c r="N7" s="424"/>
      <c r="O7" s="424"/>
      <c r="P7" s="424"/>
      <c r="Q7" s="425"/>
      <c r="R7" s="40"/>
      <c r="S7" s="37"/>
      <c r="T7" s="37"/>
      <c r="U7" s="38"/>
      <c r="V7" s="891"/>
    </row>
    <row r="8" spans="2:22" ht="29.25" customHeight="1">
      <c r="B8" s="983"/>
      <c r="C8" s="879"/>
      <c r="D8" s="879"/>
      <c r="E8" s="114" t="s">
        <v>358</v>
      </c>
      <c r="F8" s="119" t="s">
        <v>68</v>
      </c>
      <c r="G8" s="342">
        <v>15550</v>
      </c>
      <c r="H8" s="342">
        <f>G8</f>
        <v>15550</v>
      </c>
      <c r="J8" s="423"/>
      <c r="K8" s="423"/>
      <c r="L8" s="424"/>
      <c r="M8" s="424"/>
      <c r="N8" s="424"/>
      <c r="O8" s="424"/>
      <c r="P8" s="424"/>
      <c r="Q8" s="425"/>
      <c r="R8" s="36"/>
      <c r="S8" s="38"/>
      <c r="T8" s="38"/>
      <c r="U8" s="38"/>
      <c r="V8" s="891"/>
    </row>
    <row r="9" spans="2:22" ht="37.5" customHeight="1">
      <c r="B9" s="983"/>
      <c r="C9" s="879"/>
      <c r="D9" s="879"/>
      <c r="E9" s="114" t="s">
        <v>359</v>
      </c>
      <c r="F9" s="119" t="s">
        <v>69</v>
      </c>
      <c r="G9" s="342">
        <v>20453.89</v>
      </c>
      <c r="H9" s="341">
        <v>20453.89</v>
      </c>
      <c r="I9" s="342"/>
      <c r="J9" s="423"/>
      <c r="K9" s="423"/>
      <c r="L9" s="424"/>
      <c r="M9" s="424"/>
      <c r="N9" s="424"/>
      <c r="O9" s="424"/>
      <c r="P9" s="424"/>
      <c r="Q9" s="425"/>
      <c r="R9" s="39"/>
      <c r="S9" s="39"/>
      <c r="T9" s="41"/>
      <c r="U9" s="41"/>
      <c r="V9" s="891"/>
    </row>
    <row r="10" spans="2:22" ht="41.25" customHeight="1">
      <c r="B10" s="983"/>
      <c r="C10" s="879"/>
      <c r="D10" s="879"/>
      <c r="E10" s="114" t="s">
        <v>360</v>
      </c>
      <c r="F10" s="119" t="s">
        <v>442</v>
      </c>
      <c r="G10" s="342">
        <v>15000</v>
      </c>
      <c r="H10" s="341">
        <f>G10</f>
        <v>15000</v>
      </c>
      <c r="I10" s="342"/>
      <c r="J10" s="423"/>
      <c r="K10" s="423"/>
      <c r="L10" s="424"/>
      <c r="M10" s="424"/>
      <c r="N10" s="424"/>
      <c r="O10" s="424"/>
      <c r="P10" s="424"/>
      <c r="Q10" s="425"/>
      <c r="R10" s="39"/>
      <c r="S10" s="39"/>
      <c r="T10" s="42"/>
      <c r="U10" s="41"/>
      <c r="V10" s="891"/>
    </row>
    <row r="11" spans="2:22" ht="29.25" customHeight="1">
      <c r="B11" s="983"/>
      <c r="C11" s="879"/>
      <c r="D11" s="879"/>
      <c r="E11" s="114" t="s">
        <v>361</v>
      </c>
      <c r="F11" s="119" t="s">
        <v>70</v>
      </c>
      <c r="G11" s="342">
        <v>2500</v>
      </c>
      <c r="I11" s="341">
        <v>2500</v>
      </c>
      <c r="J11" s="423"/>
      <c r="K11" s="423"/>
      <c r="L11" s="424"/>
      <c r="M11" s="424"/>
      <c r="N11" s="424"/>
      <c r="O11" s="424"/>
      <c r="P11" s="424"/>
      <c r="Q11" s="425"/>
      <c r="R11" s="39"/>
      <c r="S11" s="41"/>
      <c r="T11" s="39"/>
      <c r="U11" s="39"/>
      <c r="V11" s="891"/>
    </row>
    <row r="12" spans="2:22" ht="44.25" customHeight="1">
      <c r="B12" s="983"/>
      <c r="C12" s="879"/>
      <c r="D12" s="879"/>
      <c r="E12" s="114" t="s">
        <v>362</v>
      </c>
      <c r="F12" s="115" t="s">
        <v>441</v>
      </c>
      <c r="G12" s="578">
        <v>8668.2000000000007</v>
      </c>
      <c r="H12" s="342">
        <v>4000</v>
      </c>
      <c r="J12" s="423"/>
      <c r="K12" s="423">
        <f>G12-H12</f>
        <v>4668.2000000000007</v>
      </c>
      <c r="L12" s="424"/>
      <c r="M12" s="424"/>
      <c r="N12" s="424"/>
      <c r="O12" s="424"/>
      <c r="P12" s="424"/>
      <c r="Q12" s="425"/>
      <c r="R12" s="39"/>
      <c r="S12" s="39"/>
      <c r="T12" s="41"/>
      <c r="U12" s="39"/>
      <c r="V12" s="891"/>
    </row>
    <row r="13" spans="2:22" ht="36" customHeight="1">
      <c r="B13" s="983"/>
      <c r="C13" s="879"/>
      <c r="D13" s="879"/>
      <c r="E13" s="114" t="s">
        <v>363</v>
      </c>
      <c r="F13" s="576" t="s">
        <v>443</v>
      </c>
      <c r="G13" s="578">
        <v>11652.53</v>
      </c>
      <c r="H13" s="341"/>
      <c r="I13" s="342">
        <v>10000</v>
      </c>
      <c r="J13" s="423"/>
      <c r="K13" s="423">
        <f>G13-I13</f>
        <v>1652.5300000000007</v>
      </c>
      <c r="L13" s="424"/>
      <c r="M13" s="424"/>
      <c r="N13" s="424"/>
      <c r="O13" s="424"/>
      <c r="P13" s="424"/>
      <c r="Q13" s="425"/>
      <c r="R13" s="39"/>
      <c r="S13" s="42"/>
      <c r="T13" s="39"/>
      <c r="U13" s="41"/>
      <c r="V13" s="891"/>
    </row>
    <row r="14" spans="2:22" ht="30" customHeight="1">
      <c r="B14" s="983"/>
      <c r="C14" s="879"/>
      <c r="D14" s="879"/>
      <c r="E14" s="114" t="s">
        <v>364</v>
      </c>
      <c r="F14" s="119" t="s">
        <v>71</v>
      </c>
      <c r="G14" s="466">
        <v>18682.400000000001</v>
      </c>
      <c r="H14" s="341"/>
      <c r="I14" s="342">
        <v>18682.400000000001</v>
      </c>
      <c r="J14" s="423"/>
      <c r="K14" s="423"/>
      <c r="L14" s="424"/>
      <c r="M14" s="424"/>
      <c r="N14" s="424"/>
      <c r="O14" s="424"/>
      <c r="P14" s="424"/>
      <c r="Q14" s="425"/>
      <c r="R14" s="39"/>
      <c r="S14" s="39"/>
      <c r="T14" s="39"/>
      <c r="U14" s="41"/>
      <c r="V14" s="891"/>
    </row>
    <row r="15" spans="2:22" ht="27.75" customHeight="1">
      <c r="B15" s="983"/>
      <c r="C15" s="879"/>
      <c r="D15" s="879"/>
      <c r="E15" s="577" t="s">
        <v>365</v>
      </c>
      <c r="F15" s="131" t="s">
        <v>72</v>
      </c>
      <c r="G15" s="350">
        <v>6000</v>
      </c>
      <c r="I15" s="341">
        <v>6000</v>
      </c>
      <c r="J15" s="423"/>
      <c r="K15" s="423"/>
      <c r="L15" s="424"/>
      <c r="M15" s="424"/>
      <c r="N15" s="424"/>
      <c r="O15" s="424"/>
      <c r="P15" s="424"/>
      <c r="Q15" s="425"/>
      <c r="R15" s="42"/>
      <c r="S15" s="40"/>
      <c r="T15" s="42"/>
      <c r="U15" s="42"/>
      <c r="V15" s="891"/>
    </row>
    <row r="16" spans="2:22" ht="27.75" customHeight="1">
      <c r="B16" s="983"/>
      <c r="C16" s="879"/>
      <c r="D16" s="879"/>
      <c r="E16" s="120" t="s">
        <v>366</v>
      </c>
      <c r="F16" s="120" t="s">
        <v>73</v>
      </c>
      <c r="G16" s="341">
        <v>6000</v>
      </c>
      <c r="H16" s="341">
        <v>6000</v>
      </c>
      <c r="I16" s="342"/>
      <c r="J16" s="340"/>
      <c r="K16" s="423"/>
      <c r="L16" s="424"/>
      <c r="M16" s="424"/>
      <c r="N16" s="424"/>
      <c r="O16" s="424"/>
      <c r="P16" s="424"/>
      <c r="Q16" s="425"/>
      <c r="R16" s="42"/>
      <c r="S16" s="42"/>
      <c r="T16" s="41"/>
      <c r="U16" s="41"/>
      <c r="V16" s="891"/>
    </row>
    <row r="17" spans="2:22" ht="27.75" customHeight="1">
      <c r="B17" s="983"/>
      <c r="C17" s="879"/>
      <c r="D17" s="879"/>
      <c r="E17" s="120" t="s">
        <v>367</v>
      </c>
      <c r="F17" s="120" t="s">
        <v>74</v>
      </c>
      <c r="G17" s="341">
        <v>2500</v>
      </c>
      <c r="H17" s="341">
        <v>2500</v>
      </c>
      <c r="I17" s="342"/>
      <c r="J17" s="423"/>
      <c r="K17" s="423"/>
      <c r="L17" s="424"/>
      <c r="M17" s="424"/>
      <c r="N17" s="424"/>
      <c r="O17" s="424"/>
      <c r="P17" s="424"/>
      <c r="Q17" s="425"/>
      <c r="R17" s="42"/>
      <c r="S17" s="42"/>
      <c r="T17" s="42"/>
      <c r="U17" s="41"/>
      <c r="V17" s="891"/>
    </row>
    <row r="18" spans="2:22" ht="27.75" customHeight="1">
      <c r="B18" s="983"/>
      <c r="C18" s="879"/>
      <c r="D18" s="879"/>
      <c r="E18" s="120" t="s">
        <v>425</v>
      </c>
      <c r="F18" s="389" t="s">
        <v>509</v>
      </c>
      <c r="G18" s="341">
        <v>19500</v>
      </c>
      <c r="I18" s="342"/>
      <c r="J18" s="423"/>
      <c r="K18" s="341">
        <v>19500</v>
      </c>
      <c r="L18" s="424"/>
      <c r="M18" s="424"/>
      <c r="N18" s="424"/>
      <c r="O18" s="424"/>
      <c r="P18" s="424"/>
      <c r="Q18" s="425"/>
      <c r="R18" s="42"/>
      <c r="S18" s="42"/>
      <c r="T18" s="42"/>
      <c r="U18" s="41"/>
      <c r="V18" s="891"/>
    </row>
    <row r="19" spans="2:22" ht="27.75" customHeight="1">
      <c r="B19" s="983"/>
      <c r="C19" s="879"/>
      <c r="D19" s="879"/>
      <c r="E19" s="120" t="s">
        <v>368</v>
      </c>
      <c r="F19" s="120" t="s">
        <v>75</v>
      </c>
      <c r="G19" s="341">
        <v>1500</v>
      </c>
      <c r="H19" s="341">
        <f>G19/2</f>
        <v>750</v>
      </c>
      <c r="I19" s="342"/>
      <c r="J19" s="423"/>
      <c r="K19" s="423"/>
      <c r="L19" s="424"/>
      <c r="M19" s="424"/>
      <c r="N19" s="424">
        <f>G19/2</f>
        <v>750</v>
      </c>
      <c r="O19" s="424"/>
      <c r="P19" s="424"/>
      <c r="Q19" s="425"/>
      <c r="R19" s="39"/>
      <c r="S19" s="39"/>
      <c r="T19" s="42"/>
      <c r="U19" s="41"/>
      <c r="V19" s="891"/>
    </row>
    <row r="20" spans="2:22" ht="27.75" customHeight="1">
      <c r="B20" s="983"/>
      <c r="C20" s="879"/>
      <c r="D20" s="879"/>
      <c r="E20" s="120" t="s">
        <v>277</v>
      </c>
      <c r="F20" s="120" t="s">
        <v>25</v>
      </c>
      <c r="G20" s="422">
        <v>29388.59</v>
      </c>
      <c r="H20" s="340"/>
      <c r="I20" s="342"/>
      <c r="J20" s="422">
        <v>29388.59</v>
      </c>
      <c r="K20" s="423"/>
      <c r="L20" s="424"/>
      <c r="M20" s="424"/>
      <c r="N20" s="424"/>
      <c r="O20" s="424"/>
      <c r="P20" s="424"/>
      <c r="Q20" s="425"/>
      <c r="R20" s="39"/>
      <c r="S20" s="39"/>
      <c r="T20" s="42"/>
      <c r="U20" s="41"/>
      <c r="V20" s="891"/>
    </row>
    <row r="21" spans="2:22" ht="33" customHeight="1">
      <c r="B21" s="983"/>
      <c r="C21" s="879"/>
      <c r="D21" s="879"/>
      <c r="E21" s="120" t="s">
        <v>369</v>
      </c>
      <c r="F21" s="120" t="s">
        <v>76</v>
      </c>
      <c r="G21" s="341">
        <v>9000</v>
      </c>
      <c r="H21" s="1185"/>
      <c r="I21" s="341">
        <v>9000</v>
      </c>
      <c r="J21" s="423"/>
      <c r="K21" s="423"/>
      <c r="L21" s="424"/>
      <c r="M21" s="424"/>
      <c r="N21" s="424"/>
      <c r="O21" s="424"/>
      <c r="P21" s="424"/>
      <c r="Q21" s="425"/>
      <c r="R21" s="39"/>
      <c r="S21" s="39"/>
      <c r="T21" s="42"/>
      <c r="U21" s="41"/>
      <c r="V21" s="891"/>
    </row>
    <row r="22" spans="2:22" ht="34.5" customHeight="1">
      <c r="B22" s="983"/>
      <c r="C22" s="879"/>
      <c r="D22" s="879"/>
      <c r="E22" s="114" t="s">
        <v>370</v>
      </c>
      <c r="F22" s="115" t="s">
        <v>444</v>
      </c>
      <c r="G22" s="342">
        <v>9500</v>
      </c>
      <c r="H22" s="1185"/>
      <c r="I22" s="341">
        <v>9500</v>
      </c>
      <c r="J22" s="423"/>
      <c r="K22" s="423"/>
      <c r="L22" s="424"/>
      <c r="M22" s="424"/>
      <c r="N22" s="424"/>
      <c r="O22" s="424"/>
      <c r="P22" s="424"/>
      <c r="Q22" s="425"/>
      <c r="R22" s="39"/>
      <c r="S22" s="39"/>
      <c r="T22" s="42"/>
      <c r="U22" s="41"/>
      <c r="V22" s="891"/>
    </row>
    <row r="23" spans="2:22" ht="37.5" customHeight="1">
      <c r="B23" s="983"/>
      <c r="C23" s="879"/>
      <c r="D23" s="879"/>
      <c r="E23" s="472" t="s">
        <v>281</v>
      </c>
      <c r="F23" s="119" t="s">
        <v>77</v>
      </c>
      <c r="G23" s="466">
        <v>28196.59</v>
      </c>
      <c r="H23" s="341">
        <v>28196.59</v>
      </c>
      <c r="I23" s="1185"/>
      <c r="J23" s="423"/>
      <c r="K23" s="423"/>
      <c r="L23" s="424"/>
      <c r="M23" s="424"/>
      <c r="N23" s="424"/>
      <c r="O23" s="424"/>
      <c r="P23" s="424"/>
      <c r="Q23" s="425"/>
      <c r="R23" s="39"/>
      <c r="S23" s="39"/>
      <c r="T23" s="39"/>
      <c r="U23" s="41"/>
      <c r="V23" s="891"/>
    </row>
    <row r="24" spans="2:22" ht="37.5" customHeight="1">
      <c r="B24" s="983"/>
      <c r="C24" s="879"/>
      <c r="D24" s="879"/>
      <c r="E24" s="472" t="s">
        <v>281</v>
      </c>
      <c r="F24" s="119" t="s">
        <v>78</v>
      </c>
      <c r="G24" s="466">
        <v>7637.76</v>
      </c>
      <c r="H24" s="341">
        <v>7637.76</v>
      </c>
      <c r="I24" s="1185"/>
      <c r="J24" s="423"/>
      <c r="K24" s="423"/>
      <c r="L24" s="424"/>
      <c r="M24" s="424"/>
      <c r="N24" s="424"/>
      <c r="O24" s="424"/>
      <c r="P24" s="424"/>
      <c r="Q24" s="425"/>
      <c r="R24" s="39"/>
      <c r="S24" s="39"/>
      <c r="T24" s="39"/>
      <c r="U24" s="41"/>
      <c r="V24" s="891"/>
    </row>
    <row r="25" spans="2:22" ht="37.5" customHeight="1">
      <c r="B25" s="984"/>
      <c r="C25" s="981"/>
      <c r="D25" s="981"/>
      <c r="E25" s="472" t="s">
        <v>281</v>
      </c>
      <c r="F25" s="119" t="s">
        <v>79</v>
      </c>
      <c r="G25" s="466">
        <v>11053.63</v>
      </c>
      <c r="H25" s="341">
        <v>11053.63</v>
      </c>
      <c r="J25" s="423"/>
      <c r="K25" s="423"/>
      <c r="L25" s="424"/>
      <c r="M25" s="424"/>
      <c r="N25" s="424"/>
      <c r="O25" s="424"/>
      <c r="P25" s="424"/>
      <c r="Q25" s="425"/>
      <c r="R25" s="392"/>
      <c r="S25" s="392"/>
      <c r="T25" s="392"/>
      <c r="U25" s="393"/>
      <c r="V25" s="980"/>
    </row>
    <row r="26" spans="2:22" ht="37.5" customHeight="1" thickBot="1">
      <c r="B26" s="985"/>
      <c r="C26" s="880"/>
      <c r="D26" s="880"/>
      <c r="E26" s="582" t="s">
        <v>283</v>
      </c>
      <c r="F26" s="582" t="s">
        <v>30</v>
      </c>
      <c r="G26" s="583">
        <v>12000</v>
      </c>
      <c r="H26" s="443"/>
      <c r="I26" s="344"/>
      <c r="J26" s="583">
        <v>12000</v>
      </c>
      <c r="K26" s="444"/>
      <c r="L26" s="446"/>
      <c r="M26" s="446"/>
      <c r="N26" s="446"/>
      <c r="O26" s="446"/>
      <c r="P26" s="446"/>
      <c r="Q26" s="584"/>
      <c r="R26" s="81"/>
      <c r="S26" s="81"/>
      <c r="T26" s="81"/>
      <c r="U26" s="83"/>
      <c r="V26" s="892"/>
    </row>
    <row r="27" spans="2:22" ht="43.5" customHeight="1">
      <c r="B27" s="763" t="s">
        <v>166</v>
      </c>
      <c r="C27" s="878" t="s">
        <v>139</v>
      </c>
      <c r="D27" s="862" t="s">
        <v>147</v>
      </c>
      <c r="E27" s="300" t="s">
        <v>292</v>
      </c>
      <c r="F27" s="259" t="s">
        <v>155</v>
      </c>
      <c r="G27" s="345">
        <v>3808</v>
      </c>
      <c r="H27" s="345">
        <v>3808</v>
      </c>
      <c r="I27" s="347"/>
      <c r="J27" s="347"/>
      <c r="K27" s="347"/>
      <c r="L27" s="347"/>
      <c r="M27" s="347"/>
      <c r="N27" s="347"/>
      <c r="O27" s="347"/>
      <c r="P27" s="347"/>
      <c r="Q27" s="347"/>
      <c r="R27" s="161"/>
      <c r="S27" s="161"/>
      <c r="T27" s="161"/>
      <c r="U27" s="161"/>
      <c r="V27" s="874" t="s">
        <v>140</v>
      </c>
    </row>
    <row r="28" spans="2:22" ht="43.5" customHeight="1">
      <c r="B28" s="764"/>
      <c r="C28" s="879"/>
      <c r="D28" s="972"/>
      <c r="E28" s="129" t="s">
        <v>371</v>
      </c>
      <c r="F28" s="130" t="s">
        <v>436</v>
      </c>
      <c r="G28" s="349">
        <v>28440.7</v>
      </c>
      <c r="H28" s="349"/>
      <c r="I28" s="468"/>
      <c r="J28" s="468"/>
      <c r="K28" s="468"/>
      <c r="L28" s="468"/>
      <c r="M28" s="468"/>
      <c r="N28" s="468"/>
      <c r="O28" s="468"/>
      <c r="P28" s="468"/>
      <c r="Q28" s="468">
        <v>28440.7</v>
      </c>
      <c r="R28" s="85"/>
      <c r="S28" s="85"/>
      <c r="T28" s="85"/>
      <c r="U28" s="85"/>
      <c r="V28" s="875"/>
    </row>
    <row r="29" spans="2:22" ht="43.5" customHeight="1">
      <c r="B29" s="764"/>
      <c r="C29" s="879"/>
      <c r="D29" s="972"/>
      <c r="E29" s="131" t="s">
        <v>295</v>
      </c>
      <c r="F29" s="131" t="s">
        <v>156</v>
      </c>
      <c r="G29" s="350">
        <v>7728</v>
      </c>
      <c r="H29" s="350">
        <f>G29</f>
        <v>7728</v>
      </c>
      <c r="I29" s="351"/>
      <c r="J29" s="351"/>
      <c r="K29" s="351"/>
      <c r="L29" s="351"/>
      <c r="M29" s="351"/>
      <c r="N29" s="351"/>
      <c r="O29" s="351"/>
      <c r="P29" s="351"/>
      <c r="Q29" s="351"/>
      <c r="R29" s="85"/>
      <c r="S29" s="85"/>
      <c r="T29" s="85"/>
      <c r="U29" s="85"/>
      <c r="V29" s="875"/>
    </row>
    <row r="30" spans="2:22" ht="43.5" customHeight="1">
      <c r="B30" s="764"/>
      <c r="C30" s="879"/>
      <c r="D30" s="972"/>
      <c r="E30" s="131" t="s">
        <v>295</v>
      </c>
      <c r="F30" s="131" t="s">
        <v>524</v>
      </c>
      <c r="G30" s="350">
        <v>5000</v>
      </c>
      <c r="H30" s="350"/>
      <c r="I30" s="351">
        <v>5000</v>
      </c>
      <c r="J30" s="351"/>
      <c r="K30" s="351"/>
      <c r="L30" s="351"/>
      <c r="M30" s="351"/>
      <c r="N30" s="351"/>
      <c r="O30" s="351"/>
      <c r="P30" s="351"/>
      <c r="Q30" s="351"/>
      <c r="R30" s="85"/>
      <c r="S30" s="85"/>
      <c r="T30" s="85"/>
      <c r="U30" s="85"/>
      <c r="V30" s="875"/>
    </row>
    <row r="31" spans="2:22" ht="43.5" customHeight="1">
      <c r="B31" s="764"/>
      <c r="C31" s="879"/>
      <c r="D31" s="972"/>
      <c r="E31" s="131" t="s">
        <v>295</v>
      </c>
      <c r="F31" s="131" t="s">
        <v>523</v>
      </c>
      <c r="G31" s="350">
        <v>10000</v>
      </c>
      <c r="H31" s="350"/>
      <c r="I31" s="351">
        <v>1000</v>
      </c>
      <c r="J31" s="351"/>
      <c r="K31" s="351"/>
      <c r="L31" s="351"/>
      <c r="M31" s="351"/>
      <c r="N31" s="351"/>
      <c r="O31" s="351"/>
      <c r="P31" s="351"/>
      <c r="Q31" s="351"/>
      <c r="R31" s="85"/>
      <c r="S31" s="85"/>
      <c r="T31" s="85"/>
      <c r="U31" s="85"/>
      <c r="V31" s="875"/>
    </row>
    <row r="32" spans="2:22" ht="43.5" customHeight="1">
      <c r="B32" s="764"/>
      <c r="C32" s="879"/>
      <c r="D32" s="972"/>
      <c r="E32" s="131" t="s">
        <v>295</v>
      </c>
      <c r="F32" s="131" t="s">
        <v>157</v>
      </c>
      <c r="G32" s="350">
        <v>3808</v>
      </c>
      <c r="H32" s="350">
        <v>3808</v>
      </c>
      <c r="I32" s="351"/>
      <c r="J32" s="351"/>
      <c r="K32" s="351"/>
      <c r="L32" s="351"/>
      <c r="M32" s="351"/>
      <c r="N32" s="351"/>
      <c r="O32" s="351"/>
      <c r="P32" s="351"/>
      <c r="Q32" s="351"/>
      <c r="R32" s="85"/>
      <c r="S32" s="85"/>
      <c r="T32" s="85"/>
      <c r="U32" s="85"/>
      <c r="V32" s="875"/>
    </row>
    <row r="33" spans="2:22" ht="43.5" customHeight="1">
      <c r="B33" s="764"/>
      <c r="C33" s="879"/>
      <c r="D33" s="972"/>
      <c r="E33" s="131" t="s">
        <v>347</v>
      </c>
      <c r="F33" s="263" t="s">
        <v>158</v>
      </c>
      <c r="G33" s="350">
        <v>3478</v>
      </c>
      <c r="H33" s="350">
        <v>3478</v>
      </c>
      <c r="I33" s="351"/>
      <c r="J33" s="351"/>
      <c r="K33" s="351"/>
      <c r="L33" s="351"/>
      <c r="M33" s="351"/>
      <c r="N33" s="351"/>
      <c r="O33" s="351"/>
      <c r="P33" s="351"/>
      <c r="Q33" s="351"/>
      <c r="R33" s="85"/>
      <c r="S33" s="85"/>
      <c r="T33" s="85"/>
      <c r="U33" s="85"/>
      <c r="V33" s="875"/>
    </row>
    <row r="34" spans="2:22" ht="43.5" customHeight="1">
      <c r="B34" s="764"/>
      <c r="C34" s="879"/>
      <c r="D34" s="972"/>
      <c r="E34" s="131" t="s">
        <v>372</v>
      </c>
      <c r="F34" s="131" t="s">
        <v>159</v>
      </c>
      <c r="G34" s="350">
        <v>47000</v>
      </c>
      <c r="H34" s="350">
        <v>47000</v>
      </c>
      <c r="I34" s="351"/>
      <c r="J34" s="351"/>
      <c r="K34" s="351"/>
      <c r="L34" s="351"/>
      <c r="M34" s="351"/>
      <c r="N34" s="351"/>
      <c r="O34" s="351"/>
      <c r="P34" s="351"/>
      <c r="Q34" s="423">
        <v>0</v>
      </c>
      <c r="R34" s="162"/>
      <c r="S34" s="85"/>
      <c r="T34" s="85"/>
      <c r="U34" s="85"/>
      <c r="V34" s="875"/>
    </row>
    <row r="35" spans="2:22" ht="43.5" customHeight="1">
      <c r="B35" s="764"/>
      <c r="C35" s="879"/>
      <c r="D35" s="972"/>
      <c r="E35" s="131" t="s">
        <v>373</v>
      </c>
      <c r="F35" s="126" t="s">
        <v>160</v>
      </c>
      <c r="G35" s="350">
        <v>12434.24</v>
      </c>
      <c r="H35" s="350"/>
      <c r="I35" s="351"/>
      <c r="J35" s="351"/>
      <c r="K35" s="351"/>
      <c r="L35" s="351"/>
      <c r="M35" s="351"/>
      <c r="N35" s="351"/>
      <c r="O35" s="351"/>
      <c r="P35" s="351"/>
      <c r="Q35" s="351">
        <v>12434.24</v>
      </c>
      <c r="R35" s="85"/>
      <c r="S35" s="85"/>
      <c r="T35" s="85"/>
      <c r="U35" s="85"/>
      <c r="V35" s="875"/>
    </row>
    <row r="36" spans="2:22" ht="43.5" customHeight="1" thickBot="1">
      <c r="B36" s="877"/>
      <c r="C36" s="880"/>
      <c r="D36" s="863"/>
      <c r="E36" s="148" t="s">
        <v>374</v>
      </c>
      <c r="F36" s="479" t="s">
        <v>161</v>
      </c>
      <c r="G36" s="352">
        <v>485793.63</v>
      </c>
      <c r="H36" s="352"/>
      <c r="I36" s="585"/>
      <c r="J36" s="585"/>
      <c r="K36" s="585"/>
      <c r="L36" s="585"/>
      <c r="M36" s="585"/>
      <c r="N36" s="585"/>
      <c r="O36" s="585"/>
      <c r="P36" s="585"/>
      <c r="Q36" s="585">
        <v>485793.63</v>
      </c>
      <c r="R36" s="86"/>
      <c r="S36" s="86"/>
      <c r="T36" s="86"/>
      <c r="U36" s="86"/>
      <c r="V36" s="876"/>
    </row>
    <row r="37" spans="2:22" ht="42" customHeight="1">
      <c r="B37" s="969" t="s">
        <v>202</v>
      </c>
      <c r="C37" s="862" t="s">
        <v>203</v>
      </c>
      <c r="D37" s="862" t="s">
        <v>204</v>
      </c>
      <c r="E37" s="229" t="s">
        <v>375</v>
      </c>
      <c r="F37" s="261" t="s">
        <v>210</v>
      </c>
      <c r="G37" s="348">
        <v>4435.2</v>
      </c>
      <c r="H37" s="586">
        <f>G37</f>
        <v>4435.2</v>
      </c>
      <c r="I37" s="586"/>
      <c r="J37" s="586"/>
      <c r="K37" s="586"/>
      <c r="L37" s="586"/>
      <c r="M37" s="586"/>
      <c r="N37" s="586"/>
      <c r="O37" s="586"/>
      <c r="P37" s="586"/>
      <c r="Q37" s="586"/>
      <c r="R37" s="163"/>
      <c r="S37" s="163"/>
      <c r="T37" s="163"/>
      <c r="U37" s="108"/>
      <c r="V37" s="874" t="s">
        <v>205</v>
      </c>
    </row>
    <row r="38" spans="2:22" ht="42" customHeight="1">
      <c r="B38" s="970"/>
      <c r="C38" s="972"/>
      <c r="D38" s="972"/>
      <c r="E38" s="140" t="s">
        <v>376</v>
      </c>
      <c r="F38" s="263" t="s">
        <v>211</v>
      </c>
      <c r="G38" s="342">
        <f>H38+P38</f>
        <v>4054.96</v>
      </c>
      <c r="H38" s="354">
        <v>1618.96</v>
      </c>
      <c r="I38" s="354"/>
      <c r="J38" s="354"/>
      <c r="K38" s="354"/>
      <c r="L38" s="354"/>
      <c r="M38" s="354"/>
      <c r="N38" s="354"/>
      <c r="O38" s="354"/>
      <c r="P38" s="354">
        <v>2436</v>
      </c>
      <c r="Q38" s="354"/>
      <c r="R38" s="78"/>
      <c r="S38" s="78"/>
      <c r="T38" s="78"/>
      <c r="U38" s="164"/>
      <c r="V38" s="875"/>
    </row>
    <row r="39" spans="2:22" ht="42" customHeight="1" thickBot="1">
      <c r="B39" s="971"/>
      <c r="C39" s="863"/>
      <c r="D39" s="863"/>
      <c r="E39" s="123" t="s">
        <v>377</v>
      </c>
      <c r="F39" s="153" t="s">
        <v>212</v>
      </c>
      <c r="G39" s="344">
        <f>H39+P39</f>
        <v>5096</v>
      </c>
      <c r="H39" s="584">
        <v>2912</v>
      </c>
      <c r="I39" s="356"/>
      <c r="J39" s="356"/>
      <c r="K39" s="356"/>
      <c r="L39" s="356"/>
      <c r="M39" s="356"/>
      <c r="N39" s="356"/>
      <c r="O39" s="356"/>
      <c r="P39" s="587">
        <v>2184</v>
      </c>
      <c r="Q39" s="356"/>
      <c r="R39" s="165"/>
      <c r="S39" s="165"/>
      <c r="T39" s="165"/>
      <c r="U39" s="166"/>
      <c r="V39" s="876"/>
    </row>
    <row r="40" spans="2:22" ht="124.5" customHeight="1" thickBot="1">
      <c r="B40" s="515" t="s">
        <v>378</v>
      </c>
      <c r="C40" s="43" t="s">
        <v>258</v>
      </c>
      <c r="D40" s="90" t="s">
        <v>259</v>
      </c>
      <c r="E40" s="136" t="s">
        <v>261</v>
      </c>
      <c r="F40" s="269" t="s">
        <v>354</v>
      </c>
      <c r="G40" s="588">
        <v>3000</v>
      </c>
      <c r="H40" s="493"/>
      <c r="I40" s="493"/>
      <c r="J40" s="493"/>
      <c r="K40" s="493">
        <f>G40</f>
        <v>3000</v>
      </c>
      <c r="L40" s="493"/>
      <c r="M40" s="493"/>
      <c r="N40" s="493"/>
      <c r="O40" s="493"/>
      <c r="P40" s="493"/>
      <c r="Q40" s="493"/>
      <c r="R40" s="589"/>
      <c r="S40" s="589"/>
      <c r="T40" s="589"/>
      <c r="U40" s="590"/>
      <c r="V40" s="89" t="s">
        <v>13</v>
      </c>
    </row>
    <row r="41" spans="2:22" ht="56.25" customHeight="1">
      <c r="B41" s="969" t="s">
        <v>241</v>
      </c>
      <c r="C41" s="860" t="s">
        <v>234</v>
      </c>
      <c r="D41" s="862" t="s">
        <v>238</v>
      </c>
      <c r="E41" s="134" t="s">
        <v>243</v>
      </c>
      <c r="F41" s="113" t="s">
        <v>437</v>
      </c>
      <c r="G41" s="348">
        <v>24671.84</v>
      </c>
      <c r="H41" s="348"/>
      <c r="I41" s="586">
        <f>G41</f>
        <v>24671.84</v>
      </c>
      <c r="J41" s="586"/>
      <c r="K41" s="586"/>
      <c r="L41" s="586"/>
      <c r="M41" s="586"/>
      <c r="N41" s="586"/>
      <c r="O41" s="586"/>
      <c r="P41" s="586"/>
      <c r="Q41" s="586"/>
      <c r="R41" s="167"/>
      <c r="S41" s="167"/>
      <c r="T41" s="84"/>
      <c r="U41" s="84"/>
      <c r="V41" s="977" t="s">
        <v>242</v>
      </c>
    </row>
    <row r="42" spans="2:22" ht="68.25" customHeight="1">
      <c r="B42" s="970"/>
      <c r="C42" s="976"/>
      <c r="D42" s="972"/>
      <c r="E42" s="138" t="s">
        <v>239</v>
      </c>
      <c r="F42" s="263" t="s">
        <v>244</v>
      </c>
      <c r="G42" s="342">
        <v>3000</v>
      </c>
      <c r="H42" s="342"/>
      <c r="I42" s="354">
        <f>G42</f>
        <v>3000</v>
      </c>
      <c r="J42" s="354"/>
      <c r="K42" s="354"/>
      <c r="L42" s="354"/>
      <c r="M42" s="354"/>
      <c r="N42" s="354"/>
      <c r="O42" s="354"/>
      <c r="P42" s="354"/>
      <c r="Q42" s="354"/>
      <c r="R42" s="85"/>
      <c r="S42" s="85"/>
      <c r="T42" s="85"/>
      <c r="U42" s="85"/>
      <c r="V42" s="978"/>
    </row>
    <row r="43" spans="2:22" ht="70.5" customHeight="1" thickBot="1">
      <c r="B43" s="591" t="s">
        <v>237</v>
      </c>
      <c r="C43" s="861"/>
      <c r="D43" s="863"/>
      <c r="E43" s="302"/>
      <c r="F43" s="497" t="s">
        <v>476</v>
      </c>
      <c r="G43" s="356"/>
      <c r="H43" s="356"/>
      <c r="I43" s="356"/>
      <c r="J43" s="356"/>
      <c r="K43" s="356"/>
      <c r="L43" s="356"/>
      <c r="M43" s="356"/>
      <c r="N43" s="356"/>
      <c r="O43" s="356"/>
      <c r="P43" s="356"/>
      <c r="Q43" s="356"/>
      <c r="R43" s="165"/>
      <c r="S43" s="165"/>
      <c r="T43" s="165"/>
      <c r="U43" s="165"/>
      <c r="V43" s="979"/>
    </row>
    <row r="44" spans="2:22" ht="27.75" customHeight="1">
      <c r="B44" s="168"/>
      <c r="C44" s="168"/>
      <c r="D44" s="168"/>
      <c r="E44" s="141"/>
      <c r="F44" s="575" t="s">
        <v>40</v>
      </c>
      <c r="G44" s="358">
        <f>SUM(G6:G43)-G23-G24-G25-G27-G29-G30-G31-G32-G37-G38-G39</f>
        <v>809061.1</v>
      </c>
      <c r="H44" s="358">
        <f>SUM(H6:H43)-H23-H24-H25-H27-H29-H32-H37-H38-H39</f>
        <v>116078.97</v>
      </c>
      <c r="I44" s="358">
        <f>SUM(I6:I43)</f>
        <v>101354.23999999999</v>
      </c>
      <c r="J44" s="358">
        <f t="shared" ref="G44:Q44" si="0">SUM(J6:J43)</f>
        <v>41388.589999999997</v>
      </c>
      <c r="K44" s="358">
        <f t="shared" si="0"/>
        <v>28820.730000000003</v>
      </c>
      <c r="L44" s="358">
        <f t="shared" si="0"/>
        <v>0</v>
      </c>
      <c r="M44" s="358">
        <f t="shared" si="0"/>
        <v>0</v>
      </c>
      <c r="N44" s="358">
        <f t="shared" si="0"/>
        <v>750</v>
      </c>
      <c r="O44" s="358">
        <f t="shared" si="0"/>
        <v>0</v>
      </c>
      <c r="P44" s="358">
        <f t="shared" si="0"/>
        <v>4620</v>
      </c>
      <c r="Q44" s="358">
        <f t="shared" si="0"/>
        <v>526668.57000000007</v>
      </c>
      <c r="R44" s="77"/>
      <c r="S44" s="168"/>
      <c r="T44" s="168"/>
      <c r="U44" s="168"/>
      <c r="V44" s="168"/>
    </row>
    <row r="45" spans="2:22">
      <c r="B45" s="95"/>
      <c r="C45" s="95"/>
      <c r="D45" s="95"/>
      <c r="E45" s="95"/>
      <c r="F45" s="96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</row>
    <row r="46" spans="2:22" ht="18.75" customHeight="1">
      <c r="B46" s="95"/>
      <c r="C46" s="95"/>
      <c r="D46" s="95"/>
      <c r="E46" s="95"/>
      <c r="F46" s="96"/>
      <c r="G46" s="116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</row>
    <row r="47" spans="2:22" ht="32.25" customHeight="1">
      <c r="B47" s="963" t="s">
        <v>252</v>
      </c>
      <c r="C47" s="964"/>
      <c r="D47" s="965"/>
      <c r="E47" s="303" t="s">
        <v>251</v>
      </c>
      <c r="F47" s="303" t="s">
        <v>460</v>
      </c>
      <c r="G47" s="304" t="s">
        <v>254</v>
      </c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</row>
    <row r="48" spans="2:22" ht="32.25" customHeight="1">
      <c r="B48" s="957" t="s">
        <v>255</v>
      </c>
      <c r="C48" s="958"/>
      <c r="D48" s="959"/>
      <c r="E48" s="97">
        <f>F48/$F$54</f>
        <v>0.24873608433281491</v>
      </c>
      <c r="F48" s="1155">
        <f>SUM(G6:G26)-G23-G24-G25</f>
        <v>201242.69</v>
      </c>
      <c r="G48" s="1155">
        <f>SUM(H6:H26)-H23-H24-H25</f>
        <v>65600.97</v>
      </c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</row>
    <row r="49" spans="2:22" ht="32.25" customHeight="1">
      <c r="B49" s="957" t="s">
        <v>166</v>
      </c>
      <c r="C49" s="958"/>
      <c r="D49" s="959"/>
      <c r="E49" s="97">
        <f t="shared" ref="E49:E53" si="1">F49/$F$54</f>
        <v>0.713353503215023</v>
      </c>
      <c r="F49" s="99">
        <f>SUM(G27:G36)-G27-G29-G30-G31-G32</f>
        <v>577146.57000000007</v>
      </c>
      <c r="G49" s="99">
        <f>SUM(H27:H34)-H27-H29-H32</f>
        <v>50478</v>
      </c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</row>
    <row r="50" spans="2:22" ht="32.25" customHeight="1">
      <c r="B50" s="957" t="s">
        <v>202</v>
      </c>
      <c r="C50" s="958"/>
      <c r="D50" s="959"/>
      <c r="E50" s="97">
        <f t="shared" si="1"/>
        <v>0</v>
      </c>
      <c r="F50" s="100">
        <f>SUM(G37:G39)-G37-G38-G39</f>
        <v>0</v>
      </c>
      <c r="G50" s="100">
        <v>0</v>
      </c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</row>
    <row r="51" spans="2:22" ht="42.75" customHeight="1">
      <c r="B51" s="966" t="s">
        <v>351</v>
      </c>
      <c r="C51" s="967"/>
      <c r="D51" s="968"/>
      <c r="E51" s="97">
        <f t="shared" si="1"/>
        <v>3.7080017813240561E-3</v>
      </c>
      <c r="F51" s="101">
        <f>G40</f>
        <v>3000</v>
      </c>
      <c r="G51" s="101">
        <f>H40</f>
        <v>0</v>
      </c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</row>
    <row r="52" spans="2:22" ht="32.25" customHeight="1">
      <c r="B52" s="957" t="s">
        <v>257</v>
      </c>
      <c r="C52" s="958"/>
      <c r="D52" s="959"/>
      <c r="E52" s="97">
        <f t="shared" si="1"/>
        <v>3.4202410670838089E-2</v>
      </c>
      <c r="F52" s="98">
        <f>SUM(G41:G42)</f>
        <v>27671.84</v>
      </c>
      <c r="G52" s="99">
        <f>H41+H42</f>
        <v>0</v>
      </c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</row>
    <row r="53" spans="2:22" ht="32.25" customHeight="1">
      <c r="B53" s="957" t="s">
        <v>237</v>
      </c>
      <c r="C53" s="958"/>
      <c r="D53" s="959"/>
      <c r="E53" s="97">
        <f t="shared" si="1"/>
        <v>0</v>
      </c>
      <c r="F53" s="98">
        <f>G43</f>
        <v>0</v>
      </c>
      <c r="G53" s="99">
        <f>H43</f>
        <v>0</v>
      </c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</row>
    <row r="54" spans="2:22" ht="32.25" customHeight="1">
      <c r="B54" s="960" t="s">
        <v>253</v>
      </c>
      <c r="C54" s="961"/>
      <c r="D54" s="962"/>
      <c r="E54" s="336">
        <f>SUM(E48:E53)</f>
        <v>1</v>
      </c>
      <c r="F54" s="102">
        <f>SUM(F48:F53)</f>
        <v>809061.1</v>
      </c>
      <c r="G54" s="700">
        <f>SUM(G48:G53)</f>
        <v>116078.97</v>
      </c>
      <c r="H54" s="1156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</row>
  </sheetData>
  <mergeCells count="41">
    <mergeCell ref="B2:V2"/>
    <mergeCell ref="B3:V3"/>
    <mergeCell ref="B4:B5"/>
    <mergeCell ref="C4:C5"/>
    <mergeCell ref="E4:E5"/>
    <mergeCell ref="F4:F5"/>
    <mergeCell ref="G4:G5"/>
    <mergeCell ref="O4:O5"/>
    <mergeCell ref="R4:U4"/>
    <mergeCell ref="B41:B42"/>
    <mergeCell ref="C41:C43"/>
    <mergeCell ref="D41:D43"/>
    <mergeCell ref="V41:V43"/>
    <mergeCell ref="V6:V26"/>
    <mergeCell ref="D6:D26"/>
    <mergeCell ref="C6:C26"/>
    <mergeCell ref="B6:B26"/>
    <mergeCell ref="B1:V1"/>
    <mergeCell ref="P4:P5"/>
    <mergeCell ref="Q4:Q5"/>
    <mergeCell ref="V4:V5"/>
    <mergeCell ref="V37:V39"/>
    <mergeCell ref="B37:B39"/>
    <mergeCell ref="C37:C39"/>
    <mergeCell ref="D37:D39"/>
    <mergeCell ref="B27:B36"/>
    <mergeCell ref="V27:V36"/>
    <mergeCell ref="D27:D36"/>
    <mergeCell ref="C27:C36"/>
    <mergeCell ref="H4:K4"/>
    <mergeCell ref="D4:D5"/>
    <mergeCell ref="L4:M4"/>
    <mergeCell ref="N4:N5"/>
    <mergeCell ref="B53:D53"/>
    <mergeCell ref="B54:D54"/>
    <mergeCell ref="B47:D47"/>
    <mergeCell ref="B48:D48"/>
    <mergeCell ref="B49:D49"/>
    <mergeCell ref="B50:D50"/>
    <mergeCell ref="B52:D52"/>
    <mergeCell ref="B51:D51"/>
  </mergeCells>
  <pageMargins left="0.25" right="0.25" top="0.75" bottom="0.75" header="0.3" footer="0.3"/>
  <pageSetup paperSize="9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6"/>
  <sheetViews>
    <sheetView topLeftCell="B29" zoomScaleNormal="100" workbookViewId="0">
      <selection activeCell="H7" sqref="H7"/>
    </sheetView>
  </sheetViews>
  <sheetFormatPr baseColWidth="10" defaultRowHeight="15"/>
  <cols>
    <col min="1" max="1" width="4.42578125" customWidth="1"/>
    <col min="2" max="2" width="6.85546875" customWidth="1"/>
    <col min="3" max="3" width="9.42578125" customWidth="1"/>
    <col min="4" max="4" width="13.7109375" customWidth="1"/>
    <col min="5" max="5" width="17.85546875" customWidth="1"/>
    <col min="6" max="6" width="50.42578125" style="1" customWidth="1"/>
    <col min="7" max="7" width="17.7109375" customWidth="1"/>
    <col min="8" max="8" width="11.85546875" customWidth="1"/>
    <col min="9" max="9" width="12.5703125" customWidth="1"/>
    <col min="10" max="10" width="9.42578125" customWidth="1"/>
    <col min="11" max="11" width="10.140625" customWidth="1"/>
    <col min="12" max="12" width="8.5703125" customWidth="1"/>
    <col min="13" max="13" width="8.140625" customWidth="1"/>
    <col min="14" max="14" width="9.140625" customWidth="1"/>
    <col min="15" max="15" width="9.28515625" customWidth="1"/>
    <col min="16" max="16" width="8.7109375" customWidth="1"/>
    <col min="17" max="17" width="8" customWidth="1"/>
    <col min="18" max="21" width="2.5703125" customWidth="1"/>
    <col min="22" max="22" width="6" customWidth="1"/>
  </cols>
  <sheetData>
    <row r="1" spans="2:22" ht="24.75" customHeight="1">
      <c r="B1" s="999" t="s">
        <v>80</v>
      </c>
      <c r="C1" s="999"/>
      <c r="D1" s="999"/>
      <c r="E1" s="999"/>
      <c r="F1" s="999"/>
      <c r="G1" s="999"/>
      <c r="H1" s="999"/>
      <c r="I1" s="999"/>
      <c r="J1" s="999"/>
      <c r="K1" s="999"/>
      <c r="L1" s="999"/>
      <c r="M1" s="999"/>
      <c r="N1" s="999"/>
      <c r="O1" s="999"/>
      <c r="P1" s="999"/>
      <c r="Q1" s="999"/>
      <c r="R1" s="999"/>
      <c r="S1" s="999"/>
      <c r="T1" s="999"/>
      <c r="U1" s="999"/>
      <c r="V1" s="999"/>
    </row>
    <row r="2" spans="2:22" ht="23.25" customHeight="1">
      <c r="B2" s="1006" t="s">
        <v>0</v>
      </c>
      <c r="C2" s="1007"/>
      <c r="D2" s="1007"/>
      <c r="E2" s="1007"/>
      <c r="F2" s="1007"/>
      <c r="G2" s="1007"/>
      <c r="H2" s="1007"/>
      <c r="I2" s="1007"/>
      <c r="J2" s="1007"/>
      <c r="K2" s="1007"/>
      <c r="L2" s="1007"/>
      <c r="M2" s="1007"/>
      <c r="N2" s="1007"/>
      <c r="O2" s="1007"/>
      <c r="P2" s="1007"/>
      <c r="Q2" s="1007"/>
      <c r="R2" s="1007"/>
      <c r="S2" s="1007"/>
      <c r="T2" s="1007"/>
      <c r="U2" s="1007"/>
      <c r="V2" s="1007"/>
    </row>
    <row r="3" spans="2:22" ht="21" customHeight="1" thickBot="1">
      <c r="B3" s="944"/>
      <c r="C3" s="945"/>
      <c r="D3" s="945"/>
      <c r="E3" s="945"/>
      <c r="F3" s="945"/>
      <c r="G3" s="945"/>
      <c r="H3" s="724"/>
      <c r="I3" s="724"/>
      <c r="J3" s="724"/>
      <c r="K3" s="724"/>
      <c r="L3" s="724"/>
      <c r="M3" s="724"/>
      <c r="N3" s="945"/>
      <c r="O3" s="945"/>
      <c r="P3" s="945"/>
      <c r="Q3" s="945"/>
      <c r="R3" s="945"/>
      <c r="S3" s="945"/>
      <c r="T3" s="945"/>
      <c r="U3" s="945"/>
      <c r="V3" s="945"/>
    </row>
    <row r="4" spans="2:22" ht="21.75" customHeight="1">
      <c r="B4" s="1000" t="s">
        <v>1</v>
      </c>
      <c r="C4" s="1000" t="s">
        <v>2</v>
      </c>
      <c r="D4" s="1000" t="s">
        <v>118</v>
      </c>
      <c r="E4" s="1012" t="s">
        <v>3</v>
      </c>
      <c r="F4" s="1000" t="s">
        <v>4</v>
      </c>
      <c r="G4" s="1015" t="s">
        <v>6</v>
      </c>
      <c r="H4" s="973" t="s">
        <v>183</v>
      </c>
      <c r="I4" s="974"/>
      <c r="J4" s="974"/>
      <c r="K4" s="975"/>
      <c r="L4" s="813" t="s">
        <v>12</v>
      </c>
      <c r="M4" s="815"/>
      <c r="N4" s="1002" t="s">
        <v>7</v>
      </c>
      <c r="O4" s="1004" t="s">
        <v>8</v>
      </c>
      <c r="P4" s="1012" t="s">
        <v>9</v>
      </c>
      <c r="Q4" s="1013" t="s">
        <v>10</v>
      </c>
      <c r="R4" s="30" t="s">
        <v>5</v>
      </c>
      <c r="S4" s="31"/>
      <c r="T4" s="31"/>
      <c r="U4" s="31"/>
      <c r="V4" s="1000" t="s">
        <v>11</v>
      </c>
    </row>
    <row r="5" spans="2:22" ht="30.75" customHeight="1" thickBot="1">
      <c r="B5" s="1001"/>
      <c r="C5" s="1001"/>
      <c r="D5" s="1001"/>
      <c r="E5" s="1000"/>
      <c r="F5" s="1001"/>
      <c r="G5" s="1016"/>
      <c r="H5" s="32" t="s">
        <v>187</v>
      </c>
      <c r="I5" s="33" t="s">
        <v>186</v>
      </c>
      <c r="J5" s="33" t="s">
        <v>185</v>
      </c>
      <c r="K5" s="34" t="s">
        <v>184</v>
      </c>
      <c r="L5" s="32" t="s">
        <v>188</v>
      </c>
      <c r="M5" s="35" t="s">
        <v>189</v>
      </c>
      <c r="N5" s="1003"/>
      <c r="O5" s="1005"/>
      <c r="P5" s="1000"/>
      <c r="Q5" s="1014"/>
      <c r="R5" s="48" t="s">
        <v>162</v>
      </c>
      <c r="S5" s="48" t="s">
        <v>163</v>
      </c>
      <c r="T5" s="48" t="s">
        <v>164</v>
      </c>
      <c r="U5" s="48" t="s">
        <v>165</v>
      </c>
      <c r="V5" s="1001"/>
    </row>
    <row r="6" spans="2:22" ht="39" customHeight="1">
      <c r="B6" s="982" t="s">
        <v>39</v>
      </c>
      <c r="C6" s="878" t="s">
        <v>38</v>
      </c>
      <c r="D6" s="878" t="s">
        <v>154</v>
      </c>
      <c r="E6" s="142" t="s">
        <v>356</v>
      </c>
      <c r="F6" s="113" t="s">
        <v>445</v>
      </c>
      <c r="G6" s="593">
        <v>21000.67</v>
      </c>
      <c r="H6" s="581"/>
      <c r="I6" s="581">
        <v>21000.67</v>
      </c>
      <c r="J6" s="421"/>
      <c r="K6" s="421"/>
      <c r="L6" s="366"/>
      <c r="M6" s="366"/>
      <c r="N6" s="366"/>
      <c r="O6" s="366"/>
      <c r="P6" s="366"/>
      <c r="Q6" s="594"/>
      <c r="R6" s="103"/>
      <c r="S6" s="103"/>
      <c r="T6" s="103"/>
      <c r="U6" s="104"/>
      <c r="V6" s="890" t="s">
        <v>13</v>
      </c>
    </row>
    <row r="7" spans="2:22" ht="34.5" customHeight="1">
      <c r="B7" s="983"/>
      <c r="C7" s="879"/>
      <c r="D7" s="879"/>
      <c r="E7" s="144" t="s">
        <v>379</v>
      </c>
      <c r="F7" s="119" t="s">
        <v>81</v>
      </c>
      <c r="G7" s="342">
        <v>2000</v>
      </c>
      <c r="H7" s="341">
        <v>2000</v>
      </c>
      <c r="J7" s="423"/>
      <c r="K7" s="423"/>
      <c r="L7" s="424"/>
      <c r="M7" s="424"/>
      <c r="N7" s="424"/>
      <c r="O7" s="424"/>
      <c r="P7" s="424"/>
      <c r="Q7" s="425"/>
      <c r="R7" s="40"/>
      <c r="S7" s="37"/>
      <c r="T7" s="37"/>
      <c r="U7" s="38"/>
      <c r="V7" s="891"/>
    </row>
    <row r="8" spans="2:22" ht="36.75" customHeight="1">
      <c r="B8" s="983"/>
      <c r="C8" s="879"/>
      <c r="D8" s="879"/>
      <c r="E8" s="144" t="s">
        <v>380</v>
      </c>
      <c r="F8" s="119" t="s">
        <v>82</v>
      </c>
      <c r="G8" s="342">
        <v>15000</v>
      </c>
      <c r="H8" s="1152"/>
      <c r="I8" s="341">
        <v>15000</v>
      </c>
      <c r="J8" s="423"/>
      <c r="K8" s="423"/>
      <c r="L8" s="424"/>
      <c r="M8" s="424"/>
      <c r="N8" s="424"/>
      <c r="O8" s="424"/>
      <c r="P8" s="424"/>
      <c r="Q8" s="425"/>
      <c r="R8" s="39"/>
      <c r="S8" s="42"/>
      <c r="T8" s="39"/>
      <c r="U8" s="41"/>
      <c r="V8" s="891"/>
    </row>
    <row r="9" spans="2:22" ht="35.25" customHeight="1">
      <c r="B9" s="983"/>
      <c r="C9" s="879"/>
      <c r="D9" s="879"/>
      <c r="E9" s="144" t="s">
        <v>381</v>
      </c>
      <c r="F9" s="119" t="s">
        <v>83</v>
      </c>
      <c r="G9" s="342">
        <v>10000</v>
      </c>
      <c r="H9" s="1152"/>
      <c r="I9" s="341">
        <v>10000</v>
      </c>
      <c r="J9" s="423"/>
      <c r="K9" s="423"/>
      <c r="L9" s="424"/>
      <c r="M9" s="424"/>
      <c r="N9" s="424"/>
      <c r="O9" s="424"/>
      <c r="P9" s="424"/>
      <c r="Q9" s="425"/>
      <c r="R9" s="39"/>
      <c r="S9" s="39"/>
      <c r="T9" s="39"/>
      <c r="U9" s="41"/>
      <c r="V9" s="891"/>
    </row>
    <row r="10" spans="2:22" ht="34.5" customHeight="1">
      <c r="B10" s="983"/>
      <c r="C10" s="879"/>
      <c r="D10" s="879"/>
      <c r="E10" s="144" t="s">
        <v>382</v>
      </c>
      <c r="F10" s="119" t="s">
        <v>84</v>
      </c>
      <c r="G10" s="342">
        <v>13000</v>
      </c>
      <c r="H10" s="1152"/>
      <c r="I10" s="341">
        <v>13000</v>
      </c>
      <c r="J10" s="423"/>
      <c r="K10" s="423"/>
      <c r="L10" s="424"/>
      <c r="M10" s="424"/>
      <c r="N10" s="424"/>
      <c r="O10" s="424"/>
      <c r="P10" s="424"/>
      <c r="Q10" s="425"/>
      <c r="R10" s="39"/>
      <c r="S10" s="39"/>
      <c r="T10" s="39"/>
      <c r="U10" s="41"/>
      <c r="V10" s="891"/>
    </row>
    <row r="11" spans="2:22" ht="34.5" customHeight="1">
      <c r="B11" s="983"/>
      <c r="C11" s="879"/>
      <c r="D11" s="879"/>
      <c r="E11" s="214" t="s">
        <v>507</v>
      </c>
      <c r="F11" s="119" t="s">
        <v>508</v>
      </c>
      <c r="G11" s="342">
        <v>6000</v>
      </c>
      <c r="H11" s="341">
        <v>6000</v>
      </c>
      <c r="I11" s="1152"/>
      <c r="J11" s="423"/>
      <c r="K11" s="423"/>
      <c r="L11" s="424"/>
      <c r="M11" s="424"/>
      <c r="N11" s="424"/>
      <c r="O11" s="424"/>
      <c r="P11" s="424"/>
      <c r="Q11" s="425"/>
      <c r="R11" s="39"/>
      <c r="S11" s="39"/>
      <c r="T11" s="39"/>
      <c r="U11" s="41"/>
      <c r="V11" s="891"/>
    </row>
    <row r="12" spans="2:22" ht="33" customHeight="1">
      <c r="B12" s="983"/>
      <c r="C12" s="879"/>
      <c r="D12" s="879"/>
      <c r="E12" s="214" t="s">
        <v>383</v>
      </c>
      <c r="F12" s="146" t="s">
        <v>85</v>
      </c>
      <c r="G12" s="341">
        <v>5000</v>
      </c>
      <c r="H12" s="341">
        <v>5000</v>
      </c>
      <c r="I12" s="1152"/>
      <c r="J12" s="423"/>
      <c r="K12" s="423"/>
      <c r="L12" s="424"/>
      <c r="M12" s="424"/>
      <c r="N12" s="424"/>
      <c r="O12" s="424"/>
      <c r="P12" s="424"/>
      <c r="Q12" s="425"/>
      <c r="R12" s="42"/>
      <c r="S12" s="42"/>
      <c r="T12" s="42"/>
      <c r="U12" s="41"/>
      <c r="V12" s="891"/>
    </row>
    <row r="13" spans="2:22" ht="31.5" customHeight="1">
      <c r="B13" s="983"/>
      <c r="C13" s="879"/>
      <c r="D13" s="879"/>
      <c r="E13" s="144" t="s">
        <v>384</v>
      </c>
      <c r="F13" s="119" t="s">
        <v>86</v>
      </c>
      <c r="G13" s="342">
        <v>3000</v>
      </c>
      <c r="H13" s="342">
        <f>G13</f>
        <v>3000</v>
      </c>
      <c r="I13" s="1152"/>
      <c r="J13" s="423"/>
      <c r="K13" s="423"/>
      <c r="L13" s="424"/>
      <c r="M13" s="424"/>
      <c r="N13" s="424"/>
      <c r="O13" s="424"/>
      <c r="P13" s="424"/>
      <c r="Q13" s="425"/>
      <c r="R13" s="42"/>
      <c r="S13" s="42"/>
      <c r="T13" s="42"/>
      <c r="U13" s="41"/>
      <c r="V13" s="891"/>
    </row>
    <row r="14" spans="2:22" ht="31.5" customHeight="1">
      <c r="B14" s="983"/>
      <c r="C14" s="879"/>
      <c r="D14" s="879"/>
      <c r="E14" s="144" t="s">
        <v>281</v>
      </c>
      <c r="F14" s="119" t="s">
        <v>521</v>
      </c>
      <c r="G14" s="342">
        <v>2000</v>
      </c>
      <c r="H14" s="342">
        <f>G14</f>
        <v>2000</v>
      </c>
      <c r="I14" s="1152"/>
      <c r="J14" s="423"/>
      <c r="K14" s="423"/>
      <c r="L14" s="424"/>
      <c r="M14" s="424"/>
      <c r="N14" s="424"/>
      <c r="O14" s="424"/>
      <c r="P14" s="424"/>
      <c r="Q14" s="425"/>
      <c r="R14" s="42"/>
      <c r="S14" s="42"/>
      <c r="T14" s="42"/>
      <c r="U14" s="41"/>
      <c r="V14" s="891"/>
    </row>
    <row r="15" spans="2:22" ht="31.5" customHeight="1">
      <c r="B15" s="983"/>
      <c r="C15" s="879"/>
      <c r="D15" s="879"/>
      <c r="E15" s="144" t="s">
        <v>281</v>
      </c>
      <c r="F15" s="119" t="s">
        <v>522</v>
      </c>
      <c r="G15" s="342">
        <v>2000</v>
      </c>
      <c r="H15" s="342">
        <f>G15</f>
        <v>2000</v>
      </c>
      <c r="J15" s="423"/>
      <c r="K15" s="423"/>
      <c r="L15" s="424"/>
      <c r="M15" s="424"/>
      <c r="N15" s="424"/>
      <c r="O15" s="424"/>
      <c r="P15" s="424"/>
      <c r="Q15" s="425"/>
      <c r="R15" s="42"/>
      <c r="S15" s="42"/>
      <c r="T15" s="42"/>
      <c r="U15" s="41"/>
      <c r="V15" s="891"/>
    </row>
    <row r="16" spans="2:22" ht="36.75" customHeight="1">
      <c r="B16" s="983"/>
      <c r="C16" s="879"/>
      <c r="D16" s="879"/>
      <c r="E16" s="144" t="s">
        <v>281</v>
      </c>
      <c r="F16" s="115" t="s">
        <v>446</v>
      </c>
      <c r="G16" s="578">
        <v>14626.7</v>
      </c>
      <c r="H16" s="341">
        <v>14626.7</v>
      </c>
      <c r="I16" s="342"/>
      <c r="J16" s="423"/>
      <c r="K16" s="423"/>
      <c r="L16" s="424"/>
      <c r="M16" s="424"/>
      <c r="N16" s="424"/>
      <c r="O16" s="424"/>
      <c r="P16" s="424"/>
      <c r="Q16" s="425"/>
      <c r="R16" s="42"/>
      <c r="S16" s="42"/>
      <c r="T16" s="42"/>
      <c r="U16" s="41"/>
      <c r="V16" s="891"/>
    </row>
    <row r="17" spans="2:22" ht="38.25" customHeight="1" thickBot="1">
      <c r="B17" s="985"/>
      <c r="C17" s="880"/>
      <c r="D17" s="880"/>
      <c r="E17" s="256" t="s">
        <v>281</v>
      </c>
      <c r="F17" s="122" t="s">
        <v>87</v>
      </c>
      <c r="G17" s="685">
        <v>22402.81</v>
      </c>
      <c r="H17" s="343">
        <v>22402.81</v>
      </c>
      <c r="I17" s="344"/>
      <c r="J17" s="444"/>
      <c r="K17" s="444"/>
      <c r="L17" s="446"/>
      <c r="M17" s="446"/>
      <c r="N17" s="446"/>
      <c r="O17" s="446"/>
      <c r="P17" s="446"/>
      <c r="Q17" s="584"/>
      <c r="R17" s="82"/>
      <c r="S17" s="105"/>
      <c r="T17" s="82"/>
      <c r="U17" s="83"/>
      <c r="V17" s="892"/>
    </row>
    <row r="18" spans="2:22" ht="84.75" customHeight="1">
      <c r="B18" s="752" t="s">
        <v>166</v>
      </c>
      <c r="C18" s="884" t="s">
        <v>139</v>
      </c>
      <c r="D18" s="881" t="s">
        <v>386</v>
      </c>
      <c r="E18" s="125" t="s">
        <v>295</v>
      </c>
      <c r="F18" s="125" t="s">
        <v>167</v>
      </c>
      <c r="G18" s="440">
        <v>12421.34</v>
      </c>
      <c r="H18" s="440"/>
      <c r="I18" s="595">
        <v>12421.34</v>
      </c>
      <c r="J18" s="595"/>
      <c r="K18" s="595"/>
      <c r="L18" s="595"/>
      <c r="M18" s="595"/>
      <c r="N18" s="595"/>
      <c r="O18" s="595"/>
      <c r="P18" s="595"/>
      <c r="Q18" s="595"/>
      <c r="R18" s="84"/>
      <c r="S18" s="84"/>
      <c r="T18" s="84"/>
      <c r="U18" s="109"/>
      <c r="V18" s="874" t="s">
        <v>140</v>
      </c>
    </row>
    <row r="19" spans="2:22" ht="84.75" customHeight="1">
      <c r="B19" s="753"/>
      <c r="C19" s="885"/>
      <c r="D19" s="882"/>
      <c r="E19" s="131" t="s">
        <v>295</v>
      </c>
      <c r="F19" s="131" t="s">
        <v>168</v>
      </c>
      <c r="G19" s="350">
        <v>5655.1</v>
      </c>
      <c r="H19" s="350">
        <f>G19</f>
        <v>5655.1</v>
      </c>
      <c r="I19" s="351"/>
      <c r="J19" s="351"/>
      <c r="K19" s="351"/>
      <c r="L19" s="351"/>
      <c r="M19" s="351"/>
      <c r="N19" s="351"/>
      <c r="O19" s="351"/>
      <c r="P19" s="351"/>
      <c r="Q19" s="351"/>
      <c r="R19" s="85"/>
      <c r="S19" s="85"/>
      <c r="T19" s="85"/>
      <c r="U19" s="106"/>
      <c r="V19" s="875"/>
    </row>
    <row r="20" spans="2:22" ht="84.75" customHeight="1" thickBot="1">
      <c r="B20" s="754"/>
      <c r="C20" s="886"/>
      <c r="D20" s="883"/>
      <c r="E20" s="148" t="s">
        <v>295</v>
      </c>
      <c r="F20" s="148" t="s">
        <v>169</v>
      </c>
      <c r="G20" s="352">
        <v>1507.59</v>
      </c>
      <c r="H20" s="352">
        <f>G20</f>
        <v>1507.59</v>
      </c>
      <c r="I20" s="585"/>
      <c r="J20" s="585"/>
      <c r="K20" s="585"/>
      <c r="L20" s="585"/>
      <c r="M20" s="585"/>
      <c r="N20" s="585"/>
      <c r="O20" s="585"/>
      <c r="P20" s="585"/>
      <c r="Q20" s="585"/>
      <c r="R20" s="86"/>
      <c r="S20" s="86"/>
      <c r="T20" s="86"/>
      <c r="U20" s="110"/>
      <c r="V20" s="876"/>
    </row>
    <row r="21" spans="2:22" ht="45.75" customHeight="1">
      <c r="B21" s="969" t="s">
        <v>202</v>
      </c>
      <c r="C21" s="862" t="s">
        <v>203</v>
      </c>
      <c r="D21" s="862" t="s">
        <v>204</v>
      </c>
      <c r="E21" s="305" t="s">
        <v>387</v>
      </c>
      <c r="F21" s="149" t="s">
        <v>213</v>
      </c>
      <c r="G21" s="581">
        <v>3000</v>
      </c>
      <c r="H21" s="447">
        <f>G21</f>
        <v>3000</v>
      </c>
      <c r="I21" s="447"/>
      <c r="J21" s="586"/>
      <c r="K21" s="586"/>
      <c r="L21" s="586"/>
      <c r="M21" s="586"/>
      <c r="N21" s="586"/>
      <c r="O21" s="586"/>
      <c r="P21" s="586"/>
      <c r="Q21" s="586"/>
      <c r="R21" s="107"/>
      <c r="S21" s="107"/>
      <c r="T21" s="108"/>
      <c r="U21" s="108"/>
      <c r="V21" s="874" t="s">
        <v>205</v>
      </c>
    </row>
    <row r="22" spans="2:22" ht="59.25" customHeight="1" thickBot="1">
      <c r="B22" s="971"/>
      <c r="C22" s="863"/>
      <c r="D22" s="863"/>
      <c r="E22" s="123" t="s">
        <v>377</v>
      </c>
      <c r="F22" s="596" t="s">
        <v>214</v>
      </c>
      <c r="G22" s="683">
        <v>5000</v>
      </c>
      <c r="H22" s="356">
        <v>5000</v>
      </c>
      <c r="I22" s="584"/>
      <c r="J22" s="356"/>
      <c r="K22" s="356"/>
      <c r="L22" s="356"/>
      <c r="M22" s="356"/>
      <c r="N22" s="356"/>
      <c r="O22" s="356"/>
      <c r="P22" s="587"/>
      <c r="Q22" s="356"/>
      <c r="R22" s="597"/>
      <c r="S22" s="598"/>
      <c r="T22" s="598"/>
      <c r="U22" s="597"/>
      <c r="V22" s="876"/>
    </row>
    <row r="23" spans="2:22" ht="124.5" customHeight="1" thickBot="1">
      <c r="B23" s="606" t="s">
        <v>378</v>
      </c>
      <c r="C23" s="43" t="s">
        <v>258</v>
      </c>
      <c r="D23" s="90" t="s">
        <v>259</v>
      </c>
      <c r="E23" s="136" t="s">
        <v>302</v>
      </c>
      <c r="F23" s="244" t="s">
        <v>385</v>
      </c>
      <c r="G23" s="494">
        <v>3000</v>
      </c>
      <c r="H23" s="493"/>
      <c r="I23" s="493"/>
      <c r="J23" s="493"/>
      <c r="K23" s="493">
        <f>G23</f>
        <v>3000</v>
      </c>
      <c r="L23" s="493"/>
      <c r="M23" s="493"/>
      <c r="N23" s="493"/>
      <c r="O23" s="493"/>
      <c r="P23" s="493"/>
      <c r="Q23" s="493"/>
      <c r="R23" s="170"/>
      <c r="S23" s="171"/>
      <c r="T23" s="171"/>
      <c r="U23" s="170"/>
      <c r="V23" s="89" t="s">
        <v>205</v>
      </c>
    </row>
    <row r="24" spans="2:22" ht="72" customHeight="1">
      <c r="B24" s="605" t="s">
        <v>241</v>
      </c>
      <c r="C24" s="1010" t="s">
        <v>234</v>
      </c>
      <c r="D24" s="881" t="s">
        <v>238</v>
      </c>
      <c r="E24" s="1008" t="s">
        <v>350</v>
      </c>
      <c r="F24" s="261" t="s">
        <v>245</v>
      </c>
      <c r="G24" s="348">
        <v>3000</v>
      </c>
      <c r="H24" s="348"/>
      <c r="I24" s="348">
        <f>G24</f>
        <v>3000</v>
      </c>
      <c r="J24" s="586"/>
      <c r="K24" s="586"/>
      <c r="L24" s="586"/>
      <c r="M24" s="586"/>
      <c r="N24" s="586"/>
      <c r="O24" s="586"/>
      <c r="P24" s="586"/>
      <c r="Q24" s="586"/>
      <c r="R24" s="603"/>
      <c r="S24" s="603"/>
      <c r="T24" s="603"/>
      <c r="U24" s="603"/>
      <c r="V24" s="977" t="s">
        <v>242</v>
      </c>
    </row>
    <row r="25" spans="2:22" ht="44.25" customHeight="1" thickBot="1">
      <c r="B25" s="591" t="s">
        <v>237</v>
      </c>
      <c r="C25" s="1011"/>
      <c r="D25" s="883"/>
      <c r="E25" s="1009"/>
      <c r="F25" s="497" t="s">
        <v>476</v>
      </c>
      <c r="G25" s="356"/>
      <c r="H25" s="356"/>
      <c r="I25" s="356"/>
      <c r="J25" s="356"/>
      <c r="K25" s="356"/>
      <c r="L25" s="356"/>
      <c r="M25" s="356"/>
      <c r="N25" s="356"/>
      <c r="O25" s="356"/>
      <c r="P25" s="356"/>
      <c r="Q25" s="356"/>
      <c r="R25" s="604"/>
      <c r="S25" s="604"/>
      <c r="T25" s="604"/>
      <c r="U25" s="604"/>
      <c r="V25" s="979"/>
    </row>
    <row r="26" spans="2:22" ht="24" customHeight="1" thickBot="1">
      <c r="B26" s="599"/>
      <c r="C26" s="600"/>
      <c r="D26" s="600"/>
      <c r="E26" s="141"/>
      <c r="F26" s="575" t="s">
        <v>40</v>
      </c>
      <c r="G26" s="601">
        <f>SUM(G6:G25)-G6-G14-G15-G16-G17-G18-G19-G20-G22</f>
        <v>63000</v>
      </c>
      <c r="H26" s="601">
        <f>SUM(H6:H25)-H16-H17-H19-H20-H22</f>
        <v>22999.999999999989</v>
      </c>
      <c r="I26" s="601">
        <f t="shared" ref="G26:Q26" si="0">SUM(I6:I25)</f>
        <v>74422.009999999995</v>
      </c>
      <c r="J26" s="601">
        <f t="shared" si="0"/>
        <v>0</v>
      </c>
      <c r="K26" s="601">
        <f t="shared" si="0"/>
        <v>3000</v>
      </c>
      <c r="L26" s="601">
        <f t="shared" si="0"/>
        <v>0</v>
      </c>
      <c r="M26" s="601">
        <f t="shared" si="0"/>
        <v>0</v>
      </c>
      <c r="N26" s="601">
        <f t="shared" si="0"/>
        <v>0</v>
      </c>
      <c r="O26" s="601">
        <f t="shared" si="0"/>
        <v>0</v>
      </c>
      <c r="P26" s="601">
        <f t="shared" si="0"/>
        <v>0</v>
      </c>
      <c r="Q26" s="601">
        <f t="shared" si="0"/>
        <v>0</v>
      </c>
      <c r="R26" s="600"/>
      <c r="S26" s="600"/>
      <c r="T26" s="600"/>
      <c r="U26" s="600"/>
      <c r="V26" s="602"/>
    </row>
    <row r="27" spans="2:22" ht="48.75" customHeight="1"/>
    <row r="28" spans="2:22" ht="32.25" customHeight="1">
      <c r="B28" s="996" t="s">
        <v>252</v>
      </c>
      <c r="C28" s="997"/>
      <c r="D28" s="998"/>
      <c r="E28" s="73" t="s">
        <v>251</v>
      </c>
      <c r="F28" s="73" t="s">
        <v>460</v>
      </c>
      <c r="G28" s="316" t="s">
        <v>254</v>
      </c>
    </row>
    <row r="29" spans="2:22" ht="32.25" customHeight="1">
      <c r="B29" s="990" t="s">
        <v>255</v>
      </c>
      <c r="C29" s="991"/>
      <c r="D29" s="992"/>
      <c r="E29" s="361">
        <f>F29/$F$35</f>
        <v>0.8571428571428571</v>
      </c>
      <c r="F29" s="1157">
        <f>SUM(G6:G17)-G6-G14-G15-G16-G17</f>
        <v>54000</v>
      </c>
      <c r="G29" s="1157">
        <f>SUM(H6:H17)-H16-H17</f>
        <v>19999.999999999996</v>
      </c>
    </row>
    <row r="30" spans="2:22" ht="32.25" customHeight="1">
      <c r="B30" s="990" t="s">
        <v>166</v>
      </c>
      <c r="C30" s="991"/>
      <c r="D30" s="992"/>
      <c r="E30" s="361">
        <f t="shared" ref="E30:E34" si="1">F30/$F$35</f>
        <v>3.248195363474744E-17</v>
      </c>
      <c r="F30" s="1157">
        <f>SUM(G18:G20)-G18-G19-G20</f>
        <v>2.0463630789890885E-12</v>
      </c>
      <c r="G30" s="1157">
        <v>0</v>
      </c>
    </row>
    <row r="31" spans="2:22" ht="32.25" customHeight="1">
      <c r="B31" s="990" t="s">
        <v>202</v>
      </c>
      <c r="C31" s="991"/>
      <c r="D31" s="992"/>
      <c r="E31" s="361">
        <f t="shared" si="1"/>
        <v>4.7619047619047616E-2</v>
      </c>
      <c r="F31" s="1157">
        <f>SUM(G21:G22)-G22</f>
        <v>3000</v>
      </c>
      <c r="G31" s="1157">
        <f>H21</f>
        <v>3000</v>
      </c>
    </row>
    <row r="32" spans="2:22" ht="32.25" customHeight="1">
      <c r="B32" s="989" t="s">
        <v>378</v>
      </c>
      <c r="C32" s="865"/>
      <c r="D32" s="866"/>
      <c r="E32" s="361">
        <f t="shared" si="1"/>
        <v>4.7619047619047616E-2</v>
      </c>
      <c r="F32" s="1167">
        <f t="shared" ref="F32:G34" si="2">G23</f>
        <v>3000</v>
      </c>
      <c r="G32" s="1157">
        <f t="shared" si="2"/>
        <v>0</v>
      </c>
    </row>
    <row r="33" spans="2:8" ht="32.25" customHeight="1">
      <c r="B33" s="990" t="s">
        <v>257</v>
      </c>
      <c r="C33" s="991"/>
      <c r="D33" s="992"/>
      <c r="E33" s="361">
        <f t="shared" si="1"/>
        <v>4.7619047619047616E-2</v>
      </c>
      <c r="F33" s="1157">
        <f t="shared" si="2"/>
        <v>3000</v>
      </c>
      <c r="G33" s="1157">
        <f t="shared" si="2"/>
        <v>0</v>
      </c>
    </row>
    <row r="34" spans="2:8" ht="32.25" customHeight="1">
      <c r="B34" s="990" t="s">
        <v>237</v>
      </c>
      <c r="C34" s="991"/>
      <c r="D34" s="992"/>
      <c r="E34" s="361">
        <f t="shared" si="1"/>
        <v>0</v>
      </c>
      <c r="F34" s="1157">
        <f t="shared" si="2"/>
        <v>0</v>
      </c>
      <c r="G34" s="1157">
        <f t="shared" si="2"/>
        <v>0</v>
      </c>
    </row>
    <row r="35" spans="2:8" ht="32.25" customHeight="1">
      <c r="B35" s="993" t="s">
        <v>253</v>
      </c>
      <c r="C35" s="994"/>
      <c r="D35" s="995"/>
      <c r="E35" s="1166">
        <f>SUM(E29:E34)</f>
        <v>1</v>
      </c>
      <c r="F35" s="1168">
        <f>SUM(F29:F34)</f>
        <v>63000</v>
      </c>
      <c r="G35" s="1168">
        <f>SUM(G29:G34)</f>
        <v>22999.999999999996</v>
      </c>
      <c r="H35" s="8"/>
    </row>
    <row r="36" spans="2:8">
      <c r="G36" s="8"/>
    </row>
  </sheetData>
  <mergeCells count="40">
    <mergeCell ref="O4:O5"/>
    <mergeCell ref="B2:V2"/>
    <mergeCell ref="B3:V3"/>
    <mergeCell ref="B4:B5"/>
    <mergeCell ref="E24:E25"/>
    <mergeCell ref="V21:V22"/>
    <mergeCell ref="C24:C25"/>
    <mergeCell ref="D24:D25"/>
    <mergeCell ref="V24:V25"/>
    <mergeCell ref="P4:P5"/>
    <mergeCell ref="Q4:Q5"/>
    <mergeCell ref="V4:V5"/>
    <mergeCell ref="C4:C5"/>
    <mergeCell ref="E4:E5"/>
    <mergeCell ref="F4:F5"/>
    <mergeCell ref="G4:G5"/>
    <mergeCell ref="B1:V1"/>
    <mergeCell ref="V6:V17"/>
    <mergeCell ref="V18:V20"/>
    <mergeCell ref="B21:B22"/>
    <mergeCell ref="C21:C22"/>
    <mergeCell ref="D21:D22"/>
    <mergeCell ref="D18:D20"/>
    <mergeCell ref="C18:C20"/>
    <mergeCell ref="B18:B20"/>
    <mergeCell ref="D6:D17"/>
    <mergeCell ref="C6:C17"/>
    <mergeCell ref="B6:B17"/>
    <mergeCell ref="D4:D5"/>
    <mergeCell ref="H4:K4"/>
    <mergeCell ref="L4:M4"/>
    <mergeCell ref="N4:N5"/>
    <mergeCell ref="B32:D32"/>
    <mergeCell ref="B34:D34"/>
    <mergeCell ref="B35:D35"/>
    <mergeCell ref="B28:D28"/>
    <mergeCell ref="B29:D29"/>
    <mergeCell ref="B30:D30"/>
    <mergeCell ref="B31:D31"/>
    <mergeCell ref="B33:D33"/>
  </mergeCells>
  <pageMargins left="0.25" right="0.25" top="0.75" bottom="0.75" header="0.3" footer="0.3"/>
  <pageSetup paperSize="9" scale="60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52"/>
  <sheetViews>
    <sheetView topLeftCell="B43" zoomScaleNormal="100" workbookViewId="0">
      <selection activeCell="F29" sqref="F29"/>
    </sheetView>
  </sheetViews>
  <sheetFormatPr baseColWidth="10" defaultRowHeight="11.25"/>
  <cols>
    <col min="1" max="1" width="4.42578125" style="9" customWidth="1"/>
    <col min="2" max="2" width="7.85546875" style="9" customWidth="1"/>
    <col min="3" max="4" width="9.5703125" style="9" customWidth="1"/>
    <col min="5" max="5" width="17.85546875" style="9" customWidth="1"/>
    <col min="6" max="6" width="49.7109375" style="10" customWidth="1"/>
    <col min="7" max="7" width="15.42578125" style="9" customWidth="1"/>
    <col min="8" max="9" width="12.28515625" style="9" customWidth="1"/>
    <col min="10" max="10" width="10" style="9" customWidth="1"/>
    <col min="11" max="11" width="10.85546875" style="9" customWidth="1"/>
    <col min="12" max="12" width="9.28515625" style="9" customWidth="1"/>
    <col min="13" max="13" width="8.28515625" style="9" customWidth="1"/>
    <col min="14" max="14" width="10.140625" style="9" customWidth="1"/>
    <col min="15" max="15" width="10.5703125" style="9" customWidth="1"/>
    <col min="16" max="16" width="10.140625" style="9" customWidth="1"/>
    <col min="17" max="17" width="11.7109375" style="9" customWidth="1"/>
    <col min="18" max="21" width="2.5703125" style="9" customWidth="1"/>
    <col min="22" max="22" width="7" style="9" customWidth="1"/>
    <col min="23" max="16384" width="11.42578125" style="9"/>
  </cols>
  <sheetData>
    <row r="1" spans="2:22" ht="21.75" customHeight="1">
      <c r="B1" s="802" t="s">
        <v>95</v>
      </c>
      <c r="C1" s="802"/>
      <c r="D1" s="802"/>
      <c r="E1" s="802"/>
      <c r="F1" s="802"/>
      <c r="G1" s="802"/>
      <c r="H1" s="802"/>
      <c r="I1" s="802"/>
      <c r="J1" s="802"/>
      <c r="K1" s="802"/>
      <c r="L1" s="802"/>
      <c r="M1" s="802"/>
      <c r="N1" s="802"/>
      <c r="O1" s="802"/>
      <c r="P1" s="802"/>
      <c r="Q1" s="802"/>
      <c r="R1" s="802"/>
      <c r="S1" s="802"/>
      <c r="T1" s="94"/>
      <c r="U1" s="58"/>
      <c r="V1" s="58"/>
    </row>
    <row r="2" spans="2:22" ht="29.25" customHeight="1">
      <c r="B2" s="803" t="s">
        <v>0</v>
      </c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  <c r="S2" s="804"/>
      <c r="T2" s="804"/>
      <c r="U2" s="804"/>
      <c r="V2" s="804"/>
    </row>
    <row r="3" spans="2:22" ht="21" customHeight="1" thickBot="1">
      <c r="B3" s="1056"/>
      <c r="C3" s="1057"/>
      <c r="D3" s="1057"/>
      <c r="E3" s="1057"/>
      <c r="F3" s="1057"/>
      <c r="G3" s="1057"/>
      <c r="H3" s="1058"/>
      <c r="I3" s="1058"/>
      <c r="J3" s="1058"/>
      <c r="K3" s="1058"/>
      <c r="L3" s="1058"/>
      <c r="M3" s="1058"/>
      <c r="N3" s="1057"/>
      <c r="O3" s="1057"/>
      <c r="P3" s="1057"/>
      <c r="Q3" s="1057"/>
      <c r="R3" s="1057"/>
      <c r="S3" s="1057"/>
      <c r="T3" s="1057"/>
      <c r="U3" s="1057"/>
      <c r="V3" s="1057"/>
    </row>
    <row r="4" spans="2:22" ht="18.75" customHeight="1">
      <c r="B4" s="808" t="s">
        <v>1</v>
      </c>
      <c r="C4" s="808" t="s">
        <v>2</v>
      </c>
      <c r="D4" s="808" t="s">
        <v>118</v>
      </c>
      <c r="E4" s="810" t="s">
        <v>3</v>
      </c>
      <c r="F4" s="808" t="s">
        <v>4</v>
      </c>
      <c r="G4" s="811" t="s">
        <v>6</v>
      </c>
      <c r="H4" s="1059" t="s">
        <v>183</v>
      </c>
      <c r="I4" s="1060"/>
      <c r="J4" s="1060"/>
      <c r="K4" s="1061"/>
      <c r="L4" s="813" t="s">
        <v>12</v>
      </c>
      <c r="M4" s="815"/>
      <c r="N4" s="818" t="s">
        <v>7</v>
      </c>
      <c r="O4" s="820" t="s">
        <v>8</v>
      </c>
      <c r="P4" s="810" t="s">
        <v>9</v>
      </c>
      <c r="Q4" s="833" t="s">
        <v>10</v>
      </c>
      <c r="R4" s="986" t="s">
        <v>334</v>
      </c>
      <c r="S4" s="987"/>
      <c r="T4" s="987"/>
      <c r="U4" s="988"/>
      <c r="V4" s="808" t="s">
        <v>11</v>
      </c>
    </row>
    <row r="5" spans="2:22" ht="27" customHeight="1" thickBot="1">
      <c r="B5" s="809"/>
      <c r="C5" s="809"/>
      <c r="D5" s="809"/>
      <c r="E5" s="808"/>
      <c r="F5" s="809"/>
      <c r="G5" s="812"/>
      <c r="H5" s="51" t="s">
        <v>187</v>
      </c>
      <c r="I5" s="55" t="s">
        <v>186</v>
      </c>
      <c r="J5" s="702" t="s">
        <v>185</v>
      </c>
      <c r="K5" s="53" t="s">
        <v>184</v>
      </c>
      <c r="L5" s="51" t="s">
        <v>188</v>
      </c>
      <c r="M5" s="54" t="s">
        <v>189</v>
      </c>
      <c r="N5" s="819"/>
      <c r="O5" s="821"/>
      <c r="P5" s="808"/>
      <c r="Q5" s="834"/>
      <c r="R5" s="56" t="s">
        <v>162</v>
      </c>
      <c r="S5" s="56" t="s">
        <v>163</v>
      </c>
      <c r="T5" s="56" t="s">
        <v>164</v>
      </c>
      <c r="U5" s="56" t="s">
        <v>165</v>
      </c>
      <c r="V5" s="809"/>
    </row>
    <row r="6" spans="2:22" ht="30.75" customHeight="1">
      <c r="B6" s="1044" t="s">
        <v>39</v>
      </c>
      <c r="C6" s="878" t="s">
        <v>38</v>
      </c>
      <c r="D6" s="1047" t="s">
        <v>154</v>
      </c>
      <c r="E6" s="142" t="s">
        <v>397</v>
      </c>
      <c r="F6" s="143" t="s">
        <v>96</v>
      </c>
      <c r="G6" s="581">
        <v>2532.41</v>
      </c>
      <c r="H6" s="581">
        <v>2532.41</v>
      </c>
      <c r="I6" s="348"/>
      <c r="J6" s="421"/>
      <c r="K6" s="421"/>
      <c r="L6" s="366"/>
      <c r="M6" s="366"/>
      <c r="N6" s="366"/>
      <c r="O6" s="366"/>
      <c r="P6" s="366"/>
      <c r="Q6" s="366"/>
      <c r="R6" s="207"/>
      <c r="S6" s="207"/>
      <c r="T6" s="207"/>
      <c r="U6" s="207"/>
      <c r="V6" s="850" t="s">
        <v>13</v>
      </c>
    </row>
    <row r="7" spans="2:22" ht="44.25" customHeight="1">
      <c r="B7" s="1045"/>
      <c r="C7" s="879"/>
      <c r="D7" s="1048"/>
      <c r="E7" s="144" t="s">
        <v>356</v>
      </c>
      <c r="F7" s="115" t="s">
        <v>451</v>
      </c>
      <c r="G7" s="578">
        <v>28776.71</v>
      </c>
      <c r="H7" s="341"/>
      <c r="I7" s="342">
        <v>28776.71</v>
      </c>
      <c r="J7" s="423"/>
      <c r="K7" s="423"/>
      <c r="L7" s="424"/>
      <c r="M7" s="424"/>
      <c r="N7" s="424"/>
      <c r="O7" s="424"/>
      <c r="P7" s="424"/>
      <c r="Q7" s="425"/>
      <c r="R7" s="208"/>
      <c r="S7" s="208"/>
      <c r="T7" s="208"/>
      <c r="U7" s="209"/>
      <c r="V7" s="851"/>
    </row>
    <row r="8" spans="2:22" ht="27" customHeight="1">
      <c r="B8" s="1045"/>
      <c r="C8" s="879"/>
      <c r="D8" s="1048"/>
      <c r="E8" s="144" t="s">
        <v>398</v>
      </c>
      <c r="F8" s="119" t="s">
        <v>97</v>
      </c>
      <c r="G8" s="341">
        <v>4364.7</v>
      </c>
      <c r="H8" s="341">
        <v>4364.7</v>
      </c>
      <c r="I8" s="342"/>
      <c r="J8" s="423"/>
      <c r="K8" s="423"/>
      <c r="L8" s="424"/>
      <c r="M8" s="424"/>
      <c r="N8" s="424"/>
      <c r="O8" s="424"/>
      <c r="P8" s="424"/>
      <c r="Q8" s="425"/>
      <c r="R8" s="208"/>
      <c r="S8" s="210"/>
      <c r="T8" s="209"/>
      <c r="U8" s="208"/>
      <c r="V8" s="851"/>
    </row>
    <row r="9" spans="2:22" ht="39.75" customHeight="1">
      <c r="B9" s="1045"/>
      <c r="C9" s="879"/>
      <c r="D9" s="1048"/>
      <c r="E9" s="144" t="s">
        <v>399</v>
      </c>
      <c r="F9" s="119" t="s">
        <v>98</v>
      </c>
      <c r="G9" s="342">
        <v>9000</v>
      </c>
      <c r="H9" s="341">
        <v>9000</v>
      </c>
      <c r="I9" s="342"/>
      <c r="J9" s="423"/>
      <c r="K9" s="423"/>
      <c r="L9" s="424"/>
      <c r="M9" s="424"/>
      <c r="N9" s="424"/>
      <c r="O9" s="424"/>
      <c r="P9" s="424"/>
      <c r="Q9" s="425"/>
      <c r="R9" s="211"/>
      <c r="S9" s="211"/>
      <c r="T9" s="211"/>
      <c r="U9" s="212"/>
      <c r="V9" s="851"/>
    </row>
    <row r="10" spans="2:22" ht="27.75" customHeight="1">
      <c r="B10" s="1045"/>
      <c r="C10" s="879"/>
      <c r="D10" s="1048"/>
      <c r="E10" s="144" t="s">
        <v>400</v>
      </c>
      <c r="F10" s="119" t="s">
        <v>99</v>
      </c>
      <c r="G10" s="342">
        <v>29500</v>
      </c>
      <c r="H10" s="341">
        <v>29500</v>
      </c>
      <c r="I10" s="342"/>
      <c r="J10" s="423"/>
      <c r="K10" s="423"/>
      <c r="L10" s="424"/>
      <c r="M10" s="424"/>
      <c r="N10" s="424"/>
      <c r="O10" s="424"/>
      <c r="P10" s="424"/>
      <c r="Q10" s="425"/>
      <c r="R10" s="145"/>
      <c r="S10" s="212"/>
      <c r="T10" s="212"/>
      <c r="U10" s="212"/>
      <c r="V10" s="851"/>
    </row>
    <row r="11" spans="2:22" ht="42.75" customHeight="1">
      <c r="B11" s="1045"/>
      <c r="C11" s="879"/>
      <c r="D11" s="1048"/>
      <c r="E11" s="144" t="s">
        <v>400</v>
      </c>
      <c r="F11" s="213" t="s">
        <v>450</v>
      </c>
      <c r="G11" s="609">
        <v>12861.34</v>
      </c>
      <c r="H11" s="342">
        <v>12861.34</v>
      </c>
      <c r="J11" s="423"/>
      <c r="K11" s="423"/>
      <c r="L11" s="424"/>
      <c r="M11" s="424"/>
      <c r="N11" s="424"/>
      <c r="O11" s="424"/>
      <c r="P11" s="424"/>
      <c r="Q11" s="425"/>
      <c r="R11" s="145"/>
      <c r="S11" s="212"/>
      <c r="T11" s="212"/>
      <c r="U11" s="212"/>
      <c r="V11" s="851"/>
    </row>
    <row r="12" spans="2:22" ht="80.25" customHeight="1">
      <c r="B12" s="1045"/>
      <c r="C12" s="879"/>
      <c r="D12" s="1048"/>
      <c r="E12" s="144" t="s">
        <v>401</v>
      </c>
      <c r="F12" s="703" t="s">
        <v>449</v>
      </c>
      <c r="G12" s="578">
        <v>15187.41</v>
      </c>
      <c r="H12" s="341"/>
      <c r="I12" s="342">
        <v>15187.41</v>
      </c>
      <c r="J12" s="423"/>
      <c r="K12" s="423"/>
      <c r="L12" s="424"/>
      <c r="M12" s="424"/>
      <c r="N12" s="424"/>
      <c r="O12" s="424"/>
      <c r="P12" s="424"/>
      <c r="Q12" s="425"/>
      <c r="R12" s="208"/>
      <c r="S12" s="208"/>
      <c r="T12" s="209"/>
      <c r="U12" s="208"/>
      <c r="V12" s="851"/>
    </row>
    <row r="13" spans="2:22" ht="45" customHeight="1">
      <c r="B13" s="1045"/>
      <c r="C13" s="879"/>
      <c r="D13" s="1048"/>
      <c r="E13" s="144" t="s">
        <v>402</v>
      </c>
      <c r="F13" s="119" t="s">
        <v>100</v>
      </c>
      <c r="G13" s="342">
        <v>14994.78</v>
      </c>
      <c r="H13" s="341">
        <v>14994.78</v>
      </c>
      <c r="I13" s="342"/>
      <c r="J13" s="423"/>
      <c r="K13" s="423"/>
      <c r="L13" s="424"/>
      <c r="M13" s="424"/>
      <c r="N13" s="424"/>
      <c r="O13" s="424"/>
      <c r="P13" s="424"/>
      <c r="Q13" s="425"/>
      <c r="R13" s="208"/>
      <c r="S13" s="210"/>
      <c r="T13" s="208"/>
      <c r="U13" s="209"/>
      <c r="V13" s="851"/>
    </row>
    <row r="14" spans="2:22" ht="29.25" customHeight="1">
      <c r="B14" s="1045"/>
      <c r="C14" s="879"/>
      <c r="D14" s="1048"/>
      <c r="E14" s="144" t="s">
        <v>403</v>
      </c>
      <c r="F14" s="119" t="s">
        <v>101</v>
      </c>
      <c r="G14" s="342">
        <v>18901.41</v>
      </c>
      <c r="H14" s="341">
        <v>18901.41</v>
      </c>
      <c r="I14" s="342"/>
      <c r="J14" s="423"/>
      <c r="K14" s="423"/>
      <c r="L14" s="424"/>
      <c r="M14" s="424"/>
      <c r="N14" s="424"/>
      <c r="O14" s="424"/>
      <c r="P14" s="424"/>
      <c r="Q14" s="425"/>
      <c r="R14" s="208"/>
      <c r="S14" s="208"/>
      <c r="T14" s="208"/>
      <c r="U14" s="209"/>
      <c r="V14" s="851"/>
    </row>
    <row r="15" spans="2:22" ht="29.25" customHeight="1">
      <c r="B15" s="1045"/>
      <c r="C15" s="879"/>
      <c r="D15" s="1048"/>
      <c r="E15" s="144" t="s">
        <v>404</v>
      </c>
      <c r="F15" s="119" t="s">
        <v>102</v>
      </c>
      <c r="G15" s="342">
        <v>15000</v>
      </c>
      <c r="H15" s="341">
        <v>15000</v>
      </c>
      <c r="I15" s="342"/>
      <c r="J15" s="423"/>
      <c r="K15" s="423"/>
      <c r="L15" s="424"/>
      <c r="M15" s="424"/>
      <c r="N15" s="424"/>
      <c r="O15" s="424"/>
      <c r="P15" s="424"/>
      <c r="Q15" s="425"/>
      <c r="R15" s="208"/>
      <c r="S15" s="208"/>
      <c r="T15" s="208"/>
      <c r="U15" s="209"/>
      <c r="V15" s="851"/>
    </row>
    <row r="16" spans="2:22" ht="31.5" customHeight="1">
      <c r="B16" s="1045"/>
      <c r="C16" s="879"/>
      <c r="D16" s="1048"/>
      <c r="E16" s="214" t="s">
        <v>405</v>
      </c>
      <c r="F16" s="146" t="s">
        <v>103</v>
      </c>
      <c r="G16" s="341">
        <v>1000</v>
      </c>
      <c r="H16" s="341">
        <v>500</v>
      </c>
      <c r="I16" s="340"/>
      <c r="J16" s="423"/>
      <c r="K16" s="423"/>
      <c r="L16" s="424"/>
      <c r="M16" s="424"/>
      <c r="N16" s="342">
        <v>500</v>
      </c>
      <c r="O16" s="424"/>
      <c r="P16" s="424"/>
      <c r="Q16" s="425"/>
      <c r="R16" s="210"/>
      <c r="S16" s="210"/>
      <c r="T16" s="210"/>
      <c r="U16" s="210"/>
      <c r="V16" s="851"/>
    </row>
    <row r="17" spans="2:22" ht="36" customHeight="1">
      <c r="B17" s="1045"/>
      <c r="C17" s="879"/>
      <c r="D17" s="1048"/>
      <c r="E17" s="214" t="s">
        <v>406</v>
      </c>
      <c r="F17" s="146" t="s">
        <v>104</v>
      </c>
      <c r="G17" s="341">
        <v>500</v>
      </c>
      <c r="H17" s="341">
        <v>250</v>
      </c>
      <c r="I17" s="340"/>
      <c r="J17" s="423"/>
      <c r="K17" s="423"/>
      <c r="L17" s="424"/>
      <c r="M17" s="424"/>
      <c r="N17" s="342">
        <v>250</v>
      </c>
      <c r="O17" s="424"/>
      <c r="P17" s="424"/>
      <c r="Q17" s="425"/>
      <c r="R17" s="210"/>
      <c r="S17" s="210"/>
      <c r="T17" s="210"/>
      <c r="U17" s="210"/>
      <c r="V17" s="851"/>
    </row>
    <row r="18" spans="2:22" ht="36" customHeight="1">
      <c r="B18" s="1045"/>
      <c r="C18" s="879"/>
      <c r="D18" s="1048"/>
      <c r="E18" s="215" t="s">
        <v>407</v>
      </c>
      <c r="F18" s="119" t="s">
        <v>105</v>
      </c>
      <c r="G18" s="342">
        <v>12000</v>
      </c>
      <c r="H18" s="340"/>
      <c r="I18" s="341">
        <v>12000</v>
      </c>
      <c r="J18" s="423"/>
      <c r="K18" s="423"/>
      <c r="L18" s="424"/>
      <c r="M18" s="424"/>
      <c r="N18" s="424"/>
      <c r="O18" s="424"/>
      <c r="P18" s="424"/>
      <c r="Q18" s="425"/>
      <c r="R18" s="210"/>
      <c r="S18" s="210"/>
      <c r="T18" s="210"/>
      <c r="U18" s="209"/>
      <c r="V18" s="851"/>
    </row>
    <row r="19" spans="2:22" ht="36" customHeight="1">
      <c r="B19" s="1045"/>
      <c r="C19" s="879"/>
      <c r="D19" s="1048"/>
      <c r="E19" s="144" t="s">
        <v>408</v>
      </c>
      <c r="F19" s="119" t="s">
        <v>106</v>
      </c>
      <c r="G19" s="342">
        <v>12000</v>
      </c>
      <c r="H19" s="341">
        <f>G19*0.3</f>
        <v>3600</v>
      </c>
      <c r="I19" s="342">
        <f>G19*0.45</f>
        <v>5400</v>
      </c>
      <c r="J19" s="423"/>
      <c r="K19" s="423"/>
      <c r="L19" s="424"/>
      <c r="M19" s="424"/>
      <c r="N19" s="424">
        <f>G19*0.25</f>
        <v>3000</v>
      </c>
      <c r="O19" s="424"/>
      <c r="P19" s="424"/>
      <c r="Q19" s="425"/>
      <c r="R19" s="210"/>
      <c r="S19" s="210"/>
      <c r="T19" s="210"/>
      <c r="U19" s="209"/>
      <c r="V19" s="851"/>
    </row>
    <row r="20" spans="2:22" ht="38.25" customHeight="1">
      <c r="B20" s="1045"/>
      <c r="C20" s="879"/>
      <c r="D20" s="1048"/>
      <c r="E20" s="214" t="s">
        <v>409</v>
      </c>
      <c r="F20" s="119" t="s">
        <v>448</v>
      </c>
      <c r="G20" s="342">
        <v>10000</v>
      </c>
      <c r="H20" s="340"/>
      <c r="I20" s="341">
        <v>10000</v>
      </c>
      <c r="J20" s="423"/>
      <c r="K20" s="423"/>
      <c r="L20" s="424"/>
      <c r="M20" s="424"/>
      <c r="N20" s="424"/>
      <c r="O20" s="424"/>
      <c r="P20" s="424"/>
      <c r="Q20" s="425"/>
      <c r="R20" s="210"/>
      <c r="S20" s="210"/>
      <c r="T20" s="210"/>
      <c r="U20" s="209"/>
      <c r="V20" s="851"/>
    </row>
    <row r="21" spans="2:22" ht="29.25" customHeight="1">
      <c r="B21" s="1045"/>
      <c r="C21" s="879"/>
      <c r="D21" s="1048"/>
      <c r="E21" s="144" t="s">
        <v>410</v>
      </c>
      <c r="F21" s="119" t="s">
        <v>107</v>
      </c>
      <c r="G21" s="342">
        <v>3336.39</v>
      </c>
      <c r="H21" s="341">
        <f>G21*0.4</f>
        <v>1334.556</v>
      </c>
      <c r="I21" s="342">
        <f>G21*0.35</f>
        <v>1167.7365</v>
      </c>
      <c r="J21" s="423"/>
      <c r="K21" s="340"/>
      <c r="L21" s="424"/>
      <c r="M21" s="424"/>
      <c r="N21" s="424">
        <f>G21*0.25</f>
        <v>834.09749999999997</v>
      </c>
      <c r="O21" s="424"/>
      <c r="P21" s="424"/>
      <c r="Q21" s="425"/>
      <c r="R21" s="210"/>
      <c r="S21" s="210"/>
      <c r="T21" s="209"/>
      <c r="U21" s="210"/>
      <c r="V21" s="851"/>
    </row>
    <row r="22" spans="2:22" ht="42.75" customHeight="1">
      <c r="B22" s="1045"/>
      <c r="C22" s="879"/>
      <c r="D22" s="1048"/>
      <c r="E22" s="144" t="s">
        <v>281</v>
      </c>
      <c r="F22" s="217" t="s">
        <v>447</v>
      </c>
      <c r="G22" s="578">
        <v>9746.2900000000009</v>
      </c>
      <c r="H22" s="341">
        <v>9746.2900000000009</v>
      </c>
      <c r="I22" s="342"/>
      <c r="J22" s="423"/>
      <c r="K22" s="423"/>
      <c r="L22" s="424"/>
      <c r="M22" s="424"/>
      <c r="N22" s="424"/>
      <c r="O22" s="424"/>
      <c r="P22" s="424"/>
      <c r="Q22" s="425"/>
      <c r="R22" s="210"/>
      <c r="S22" s="210"/>
      <c r="T22" s="210"/>
      <c r="U22" s="209"/>
      <c r="V22" s="851"/>
    </row>
    <row r="23" spans="2:22" ht="36" customHeight="1">
      <c r="B23" s="1045"/>
      <c r="C23" s="879"/>
      <c r="D23" s="1048"/>
      <c r="E23" s="144" t="s">
        <v>281</v>
      </c>
      <c r="F23" s="119" t="s">
        <v>108</v>
      </c>
      <c r="G23" s="466">
        <v>7615.1</v>
      </c>
      <c r="H23" s="341">
        <v>7615.1</v>
      </c>
      <c r="I23" s="342"/>
      <c r="J23" s="423"/>
      <c r="K23" s="423"/>
      <c r="L23" s="424"/>
      <c r="M23" s="424"/>
      <c r="N23" s="424"/>
      <c r="O23" s="424"/>
      <c r="P23" s="424"/>
      <c r="Q23" s="425"/>
      <c r="R23" s="210"/>
      <c r="S23" s="210"/>
      <c r="T23" s="210"/>
      <c r="U23" s="209"/>
      <c r="V23" s="851"/>
    </row>
    <row r="24" spans="2:22" ht="29.25" customHeight="1" thickBot="1">
      <c r="B24" s="1046"/>
      <c r="C24" s="880"/>
      <c r="D24" s="1049"/>
      <c r="E24" s="218" t="s">
        <v>411</v>
      </c>
      <c r="F24" s="582" t="s">
        <v>109</v>
      </c>
      <c r="G24" s="343">
        <v>5000</v>
      </c>
      <c r="H24" s="343">
        <v>5000</v>
      </c>
      <c r="I24" s="344"/>
      <c r="J24" s="444"/>
      <c r="K24" s="444"/>
      <c r="L24" s="446"/>
      <c r="M24" s="446"/>
      <c r="N24" s="446"/>
      <c r="O24" s="446"/>
      <c r="P24" s="446"/>
      <c r="Q24" s="584"/>
      <c r="R24" s="219"/>
      <c r="S24" s="219"/>
      <c r="T24" s="219"/>
      <c r="U24" s="220"/>
      <c r="V24" s="853"/>
    </row>
    <row r="25" spans="2:22" ht="62.25" customHeight="1">
      <c r="B25" s="784" t="s">
        <v>166</v>
      </c>
      <c r="C25" s="884" t="s">
        <v>139</v>
      </c>
      <c r="D25" s="1025" t="s">
        <v>147</v>
      </c>
      <c r="E25" s="251" t="s">
        <v>295</v>
      </c>
      <c r="F25" s="125" t="s">
        <v>173</v>
      </c>
      <c r="G25" s="440">
        <v>6582.3</v>
      </c>
      <c r="H25" s="440">
        <f>G25</f>
        <v>6582.3</v>
      </c>
      <c r="I25" s="595"/>
      <c r="J25" s="595"/>
      <c r="K25" s="595"/>
      <c r="L25" s="595"/>
      <c r="M25" s="595"/>
      <c r="N25" s="595"/>
      <c r="O25" s="595"/>
      <c r="P25" s="595"/>
      <c r="Q25" s="595"/>
      <c r="R25" s="221"/>
      <c r="S25" s="221"/>
      <c r="T25" s="221"/>
      <c r="U25" s="221"/>
      <c r="V25" s="1038" t="s">
        <v>140</v>
      </c>
    </row>
    <row r="26" spans="2:22" ht="62.25" customHeight="1">
      <c r="B26" s="785"/>
      <c r="C26" s="885"/>
      <c r="D26" s="1026"/>
      <c r="E26" s="252" t="s">
        <v>347</v>
      </c>
      <c r="F26" s="131" t="s">
        <v>174</v>
      </c>
      <c r="G26" s="350">
        <v>314485.44</v>
      </c>
      <c r="H26" s="350"/>
      <c r="I26" s="351"/>
      <c r="J26" s="351"/>
      <c r="K26" s="351"/>
      <c r="L26" s="351"/>
      <c r="M26" s="351"/>
      <c r="N26" s="351"/>
      <c r="O26" s="351"/>
      <c r="P26" s="351"/>
      <c r="Q26" s="351">
        <v>314485.44</v>
      </c>
      <c r="R26" s="222"/>
      <c r="S26" s="222"/>
      <c r="T26" s="222"/>
      <c r="U26" s="222"/>
      <c r="V26" s="1039"/>
    </row>
    <row r="27" spans="2:22" ht="62.25" customHeight="1" thickBot="1">
      <c r="B27" s="786"/>
      <c r="C27" s="886"/>
      <c r="D27" s="1037"/>
      <c r="E27" s="253" t="s">
        <v>347</v>
      </c>
      <c r="F27" s="148" t="s">
        <v>175</v>
      </c>
      <c r="G27" s="352">
        <v>3478</v>
      </c>
      <c r="H27" s="352">
        <v>3478</v>
      </c>
      <c r="I27" s="585"/>
      <c r="J27" s="585"/>
      <c r="K27" s="585"/>
      <c r="L27" s="585"/>
      <c r="M27" s="585"/>
      <c r="N27" s="585"/>
      <c r="O27" s="585"/>
      <c r="P27" s="585"/>
      <c r="Q27" s="585"/>
      <c r="R27" s="223"/>
      <c r="S27" s="223"/>
      <c r="T27" s="223"/>
      <c r="U27" s="223"/>
      <c r="V27" s="1040"/>
    </row>
    <row r="28" spans="2:22" ht="48" customHeight="1">
      <c r="B28" s="1050" t="s">
        <v>190</v>
      </c>
      <c r="C28" s="1053" t="s">
        <v>193</v>
      </c>
      <c r="D28" s="1032" t="s">
        <v>191</v>
      </c>
      <c r="E28" s="149" t="s">
        <v>412</v>
      </c>
      <c r="F28" s="134" t="s">
        <v>195</v>
      </c>
      <c r="G28" s="365">
        <v>11724.29</v>
      </c>
      <c r="H28" s="586"/>
      <c r="J28" s="586"/>
      <c r="K28" s="586">
        <f>G28</f>
        <v>11724.29</v>
      </c>
      <c r="L28" s="586"/>
      <c r="M28" s="586"/>
      <c r="N28" s="586"/>
      <c r="O28" s="586"/>
      <c r="P28" s="365"/>
      <c r="Q28" s="365"/>
      <c r="R28" s="225"/>
      <c r="S28" s="225"/>
      <c r="T28" s="226"/>
      <c r="U28" s="226"/>
      <c r="V28" s="1041" t="s">
        <v>192</v>
      </c>
    </row>
    <row r="29" spans="2:22" ht="48" customHeight="1">
      <c r="B29" s="1051"/>
      <c r="C29" s="1054"/>
      <c r="D29" s="1026"/>
      <c r="E29" s="592" t="s">
        <v>498</v>
      </c>
      <c r="F29" s="592" t="s">
        <v>499</v>
      </c>
      <c r="G29" s="340">
        <v>24000</v>
      </c>
      <c r="H29" s="354"/>
      <c r="I29" s="1140"/>
      <c r="J29" s="354"/>
      <c r="K29" s="354">
        <f>G29</f>
        <v>24000</v>
      </c>
      <c r="L29" s="354"/>
      <c r="M29" s="354"/>
      <c r="N29" s="354"/>
      <c r="O29" s="354"/>
      <c r="P29" s="442"/>
      <c r="Q29" s="442"/>
      <c r="R29" s="236"/>
      <c r="S29" s="236"/>
      <c r="T29" s="387"/>
      <c r="U29" s="387"/>
      <c r="V29" s="1042"/>
    </row>
    <row r="30" spans="2:22" ht="48" customHeight="1" thickBot="1">
      <c r="B30" s="1052"/>
      <c r="C30" s="1055"/>
      <c r="D30" s="1035"/>
      <c r="E30" s="151" t="s">
        <v>413</v>
      </c>
      <c r="F30" s="489" t="s">
        <v>196</v>
      </c>
      <c r="G30" s="610">
        <f>K30+O30</f>
        <v>67829.760000000009</v>
      </c>
      <c r="H30" s="610"/>
      <c r="J30" s="610"/>
      <c r="K30" s="356">
        <v>15000</v>
      </c>
      <c r="L30" s="610"/>
      <c r="M30" s="610"/>
      <c r="N30" s="610"/>
      <c r="O30" s="610">
        <v>52829.760000000002</v>
      </c>
      <c r="P30" s="610"/>
      <c r="Q30" s="610"/>
      <c r="R30" s="223"/>
      <c r="S30" s="223"/>
      <c r="T30" s="227"/>
      <c r="U30" s="227"/>
      <c r="V30" s="1043"/>
    </row>
    <row r="31" spans="2:22" ht="53.25" customHeight="1">
      <c r="B31" s="857" t="s">
        <v>202</v>
      </c>
      <c r="C31" s="862" t="s">
        <v>203</v>
      </c>
      <c r="D31" s="1032" t="s">
        <v>204</v>
      </c>
      <c r="E31" s="612" t="s">
        <v>376</v>
      </c>
      <c r="F31" s="228" t="s">
        <v>221</v>
      </c>
      <c r="G31" s="454">
        <f>N31+P31</f>
        <v>20670.72</v>
      </c>
      <c r="H31" s="586">
        <f>G31</f>
        <v>20670.72</v>
      </c>
      <c r="I31" s="586"/>
      <c r="J31" s="586"/>
      <c r="K31" s="586"/>
      <c r="L31" s="586"/>
      <c r="M31" s="586"/>
      <c r="N31" s="586">
        <v>9918.7199999999993</v>
      </c>
      <c r="O31" s="586"/>
      <c r="P31" s="613">
        <v>10752</v>
      </c>
      <c r="Q31" s="586"/>
      <c r="R31" s="230"/>
      <c r="S31" s="221"/>
      <c r="T31" s="221"/>
      <c r="U31" s="230"/>
      <c r="V31" s="822" t="s">
        <v>205</v>
      </c>
    </row>
    <row r="32" spans="2:22" ht="53.25" customHeight="1">
      <c r="B32" s="858"/>
      <c r="C32" s="972"/>
      <c r="D32" s="1033"/>
      <c r="E32" s="150" t="s">
        <v>414</v>
      </c>
      <c r="F32" s="231" t="s">
        <v>222</v>
      </c>
      <c r="G32" s="341">
        <v>10986</v>
      </c>
      <c r="H32" s="354">
        <f t="shared" ref="H32:H36" si="0">G32</f>
        <v>10986</v>
      </c>
      <c r="I32" s="353"/>
      <c r="J32" s="354"/>
      <c r="K32" s="354"/>
      <c r="L32" s="354"/>
      <c r="M32" s="354"/>
      <c r="N32" s="354"/>
      <c r="O32" s="354"/>
      <c r="P32" s="354"/>
      <c r="Q32" s="354"/>
      <c r="R32" s="152"/>
      <c r="S32" s="152"/>
      <c r="T32" s="222"/>
      <c r="U32" s="222"/>
      <c r="V32" s="823"/>
    </row>
    <row r="33" spans="2:22" ht="53.25" customHeight="1">
      <c r="B33" s="1030"/>
      <c r="C33" s="1031"/>
      <c r="D33" s="1034"/>
      <c r="E33" s="150" t="s">
        <v>458</v>
      </c>
      <c r="F33" s="231" t="s">
        <v>502</v>
      </c>
      <c r="G33" s="341">
        <v>12000</v>
      </c>
      <c r="H33" s="354">
        <f>G33</f>
        <v>12000</v>
      </c>
      <c r="I33" s="353"/>
      <c r="J33" s="354"/>
      <c r="K33" s="354"/>
      <c r="L33" s="354"/>
      <c r="M33" s="354"/>
      <c r="N33" s="354"/>
      <c r="O33" s="354"/>
      <c r="P33" s="354"/>
      <c r="Q33" s="354"/>
      <c r="R33" s="233"/>
      <c r="S33" s="233"/>
      <c r="T33" s="234"/>
      <c r="U33" s="234"/>
      <c r="V33" s="1036"/>
    </row>
    <row r="34" spans="2:22" ht="53.25" customHeight="1">
      <c r="B34" s="1030"/>
      <c r="C34" s="1031"/>
      <c r="D34" s="1034"/>
      <c r="E34" s="150" t="s">
        <v>458</v>
      </c>
      <c r="F34" s="231" t="s">
        <v>503</v>
      </c>
      <c r="G34" s="341">
        <v>10000</v>
      </c>
      <c r="H34" s="354"/>
      <c r="I34" s="353"/>
      <c r="J34" s="354"/>
      <c r="K34" s="354">
        <v>10000</v>
      </c>
      <c r="L34" s="354"/>
      <c r="M34" s="354"/>
      <c r="N34" s="354"/>
      <c r="O34" s="354"/>
      <c r="P34" s="354"/>
      <c r="Q34" s="354"/>
      <c r="R34" s="233"/>
      <c r="S34" s="233"/>
      <c r="T34" s="234"/>
      <c r="U34" s="234"/>
      <c r="V34" s="1036"/>
    </row>
    <row r="35" spans="2:22" ht="53.25" customHeight="1">
      <c r="B35" s="1030"/>
      <c r="C35" s="1031"/>
      <c r="D35" s="1034"/>
      <c r="E35" s="150" t="s">
        <v>458</v>
      </c>
      <c r="F35" s="231" t="s">
        <v>504</v>
      </c>
      <c r="G35" s="341">
        <v>5000</v>
      </c>
      <c r="H35" s="354">
        <v>2500</v>
      </c>
      <c r="I35" s="353"/>
      <c r="J35" s="354"/>
      <c r="K35" s="354"/>
      <c r="L35" s="354"/>
      <c r="M35" s="354"/>
      <c r="N35" s="354"/>
      <c r="O35" s="354"/>
      <c r="P35" s="354">
        <v>2500</v>
      </c>
      <c r="Q35" s="354"/>
      <c r="R35" s="233"/>
      <c r="S35" s="233"/>
      <c r="T35" s="234"/>
      <c r="U35" s="234"/>
      <c r="V35" s="1036"/>
    </row>
    <row r="36" spans="2:22" ht="45" customHeight="1" thickBot="1">
      <c r="B36" s="859"/>
      <c r="C36" s="863"/>
      <c r="D36" s="1035"/>
      <c r="E36" s="614" t="s">
        <v>415</v>
      </c>
      <c r="F36" s="615" t="s">
        <v>223</v>
      </c>
      <c r="G36" s="584">
        <v>9500</v>
      </c>
      <c r="H36" s="356">
        <f t="shared" si="0"/>
        <v>9500</v>
      </c>
      <c r="I36" s="356"/>
      <c r="J36" s="356"/>
      <c r="K36" s="356"/>
      <c r="L36" s="356"/>
      <c r="M36" s="356"/>
      <c r="N36" s="356"/>
      <c r="O36" s="356"/>
      <c r="P36" s="356"/>
      <c r="Q36" s="356"/>
      <c r="R36" s="223"/>
      <c r="S36" s="223"/>
      <c r="T36" s="416"/>
      <c r="U36" s="416"/>
      <c r="V36" s="824"/>
    </row>
    <row r="37" spans="2:22" ht="132.75" customHeight="1" thickBot="1">
      <c r="B37" s="621" t="s">
        <v>378</v>
      </c>
      <c r="C37" s="43" t="s">
        <v>258</v>
      </c>
      <c r="D37" s="607" t="s">
        <v>259</v>
      </c>
      <c r="E37" s="254" t="s">
        <v>302</v>
      </c>
      <c r="F37" s="244" t="s">
        <v>416</v>
      </c>
      <c r="G37" s="588">
        <v>3000</v>
      </c>
      <c r="H37" s="493"/>
      <c r="I37" s="493"/>
      <c r="J37" s="493"/>
      <c r="K37" s="493">
        <f>G37</f>
        <v>3000</v>
      </c>
      <c r="L37" s="493"/>
      <c r="M37" s="493"/>
      <c r="N37" s="493"/>
      <c r="O37" s="493"/>
      <c r="P37" s="493"/>
      <c r="Q37" s="493"/>
      <c r="R37" s="240"/>
      <c r="S37" s="240"/>
      <c r="T37" s="239"/>
      <c r="U37" s="239"/>
      <c r="V37" s="241" t="s">
        <v>205</v>
      </c>
    </row>
    <row r="38" spans="2:22" ht="78.75" customHeight="1">
      <c r="B38" s="784" t="s">
        <v>241</v>
      </c>
      <c r="C38" s="1010" t="s">
        <v>234</v>
      </c>
      <c r="D38" s="1025" t="s">
        <v>238</v>
      </c>
      <c r="E38" s="297" t="s">
        <v>350</v>
      </c>
      <c r="F38" s="619" t="s">
        <v>248</v>
      </c>
      <c r="G38" s="348">
        <v>18000</v>
      </c>
      <c r="H38" s="1176"/>
      <c r="I38" s="348">
        <v>18000</v>
      </c>
      <c r="J38" s="586"/>
      <c r="K38" s="586"/>
      <c r="L38" s="586"/>
      <c r="M38" s="586"/>
      <c r="N38" s="586"/>
      <c r="O38" s="586"/>
      <c r="P38" s="586"/>
      <c r="Q38" s="586"/>
      <c r="R38" s="230"/>
      <c r="S38" s="221"/>
      <c r="T38" s="221"/>
      <c r="U38" s="620"/>
      <c r="V38" s="1027" t="s">
        <v>242</v>
      </c>
    </row>
    <row r="39" spans="2:22" ht="78.75" customHeight="1">
      <c r="B39" s="785"/>
      <c r="C39" s="1024"/>
      <c r="D39" s="1026"/>
      <c r="E39" s="506" t="s">
        <v>350</v>
      </c>
      <c r="F39" s="608" t="s">
        <v>249</v>
      </c>
      <c r="G39" s="342">
        <v>3000</v>
      </c>
      <c r="H39" s="1140"/>
      <c r="I39" s="342">
        <f>G39</f>
        <v>3000</v>
      </c>
      <c r="J39" s="354"/>
      <c r="K39" s="354"/>
      <c r="L39" s="354"/>
      <c r="M39" s="354"/>
      <c r="N39" s="354"/>
      <c r="O39" s="354"/>
      <c r="P39" s="354"/>
      <c r="Q39" s="354"/>
      <c r="R39" s="235"/>
      <c r="S39" s="236"/>
      <c r="T39" s="236"/>
      <c r="U39" s="372"/>
      <c r="V39" s="1028"/>
    </row>
    <row r="40" spans="2:22" ht="77.25" customHeight="1" thickBot="1">
      <c r="B40" s="1023"/>
      <c r="C40" s="1024"/>
      <c r="D40" s="1026"/>
      <c r="E40" s="139" t="s">
        <v>475</v>
      </c>
      <c r="F40" s="101" t="s">
        <v>474</v>
      </c>
      <c r="G40" s="340">
        <v>24671.84</v>
      </c>
      <c r="I40" s="340">
        <f>G40</f>
        <v>24671.84</v>
      </c>
      <c r="J40" s="340"/>
      <c r="K40" s="354"/>
      <c r="L40" s="354"/>
      <c r="M40" s="354"/>
      <c r="N40" s="354"/>
      <c r="O40" s="354"/>
      <c r="P40" s="354"/>
      <c r="Q40" s="354"/>
      <c r="R40" s="223"/>
      <c r="S40" s="223"/>
      <c r="T40" s="223"/>
      <c r="U40" s="237"/>
      <c r="V40" s="1029"/>
    </row>
    <row r="41" spans="2:22" ht="143.25" customHeight="1" thickBot="1">
      <c r="B41" s="622" t="s">
        <v>237</v>
      </c>
      <c r="C41" s="249" t="s">
        <v>234</v>
      </c>
      <c r="D41" s="250" t="s">
        <v>238</v>
      </c>
      <c r="E41" s="302"/>
      <c r="F41" s="497" t="s">
        <v>476</v>
      </c>
      <c r="G41" s="356"/>
      <c r="H41" s="356"/>
      <c r="I41" s="356"/>
      <c r="J41" s="356"/>
      <c r="K41" s="356"/>
      <c r="L41" s="356"/>
      <c r="M41" s="356"/>
      <c r="N41" s="356"/>
      <c r="O41" s="356"/>
      <c r="P41" s="356"/>
      <c r="Q41" s="356"/>
      <c r="R41" s="155"/>
      <c r="S41" s="155"/>
      <c r="T41" s="155"/>
      <c r="U41" s="155"/>
      <c r="V41" s="824"/>
    </row>
    <row r="42" spans="2:22" ht="40.5" customHeight="1" thickBot="1">
      <c r="B42" s="330"/>
      <c r="C42" s="616"/>
      <c r="D42" s="617"/>
      <c r="E42" s="141"/>
      <c r="F42" s="575" t="s">
        <v>40</v>
      </c>
      <c r="G42" s="358">
        <f>SUM(G6:G39)-G7-G22-G23-G25-G31-G32-G33-G34-G35</f>
        <v>621195.93000000005</v>
      </c>
      <c r="H42" s="358">
        <f>SUM(H6:H41)-H22-H23-H25-H32-H33-H35</f>
        <v>151487.916</v>
      </c>
      <c r="I42" s="358">
        <f t="shared" ref="I42:Q42" si="1">SUM(I6:I41)</f>
        <v>118203.69649999999</v>
      </c>
      <c r="J42" s="358">
        <f t="shared" si="1"/>
        <v>0</v>
      </c>
      <c r="K42" s="358">
        <f t="shared" si="1"/>
        <v>63724.29</v>
      </c>
      <c r="L42" s="358">
        <f t="shared" si="1"/>
        <v>0</v>
      </c>
      <c r="M42" s="358">
        <f t="shared" si="1"/>
        <v>0</v>
      </c>
      <c r="N42" s="358">
        <f t="shared" si="1"/>
        <v>14502.817499999999</v>
      </c>
      <c r="O42" s="358">
        <f t="shared" si="1"/>
        <v>52829.760000000002</v>
      </c>
      <c r="P42" s="358">
        <f t="shared" si="1"/>
        <v>13252</v>
      </c>
      <c r="Q42" s="358">
        <f t="shared" si="1"/>
        <v>314485.44</v>
      </c>
      <c r="R42" s="616"/>
      <c r="S42" s="616"/>
      <c r="T42" s="616"/>
      <c r="U42" s="616"/>
      <c r="V42" s="618"/>
    </row>
    <row r="43" spans="2:22" ht="48.75" customHeight="1"/>
    <row r="44" spans="2:22" ht="34.5" customHeight="1">
      <c r="B44" s="870" t="s">
        <v>252</v>
      </c>
      <c r="C44" s="871"/>
      <c r="D44" s="872"/>
      <c r="E44" s="191" t="s">
        <v>251</v>
      </c>
      <c r="F44" s="191" t="s">
        <v>460</v>
      </c>
      <c r="G44" s="192" t="s">
        <v>254</v>
      </c>
    </row>
    <row r="45" spans="2:22" ht="39.75" customHeight="1">
      <c r="B45" s="1017" t="s">
        <v>255</v>
      </c>
      <c r="C45" s="1018"/>
      <c r="D45" s="1019"/>
      <c r="E45" s="245">
        <f>F45/$F$52</f>
        <v>0.2675137295249182</v>
      </c>
      <c r="F45" s="1158">
        <f>SUM(G6:G24)-G7-G22-G23</f>
        <v>166178.44000000003</v>
      </c>
      <c r="G45" s="1158">
        <f>SUM(H6:H24)-H22-H23</f>
        <v>117839.196</v>
      </c>
    </row>
    <row r="46" spans="2:22" ht="39.75" customHeight="1">
      <c r="B46" s="1017" t="s">
        <v>166</v>
      </c>
      <c r="C46" s="1018"/>
      <c r="D46" s="1019"/>
      <c r="E46" s="245">
        <f t="shared" ref="E46:E51" si="2">F46/$F$52</f>
        <v>0.51185692733048005</v>
      </c>
      <c r="F46" s="247">
        <f>SUM(G25:G27)-G25</f>
        <v>317963.44</v>
      </c>
      <c r="G46" s="247">
        <f>SUM(H26:H27)</f>
        <v>3478</v>
      </c>
    </row>
    <row r="47" spans="2:22" ht="31.5" customHeight="1">
      <c r="B47" s="1017" t="s">
        <v>256</v>
      </c>
      <c r="C47" s="1018"/>
      <c r="D47" s="1019"/>
      <c r="E47" s="245">
        <f t="shared" si="2"/>
        <v>0.16670110829605728</v>
      </c>
      <c r="F47" s="247">
        <f>SUM(G28:G30)</f>
        <v>103554.05000000002</v>
      </c>
      <c r="G47" s="247">
        <f>SUM(H28:H30)</f>
        <v>0</v>
      </c>
    </row>
    <row r="48" spans="2:22" ht="44.25" customHeight="1">
      <c r="B48" s="1017" t="s">
        <v>202</v>
      </c>
      <c r="C48" s="1018"/>
      <c r="D48" s="1019"/>
      <c r="E48" s="245">
        <f t="shared" si="2"/>
        <v>1.5293081524214106E-2</v>
      </c>
      <c r="F48" s="1159">
        <f>SUM(G31:G36)-G31-G32-G33-G34-G35</f>
        <v>9500</v>
      </c>
      <c r="G48" s="1159">
        <f>H37</f>
        <v>0</v>
      </c>
    </row>
    <row r="49" spans="2:7" ht="60.75" customHeight="1">
      <c r="B49" s="1017" t="s">
        <v>378</v>
      </c>
      <c r="C49" s="1018"/>
      <c r="D49" s="1019"/>
      <c r="E49" s="245">
        <f t="shared" si="2"/>
        <v>4.8293941655412967E-3</v>
      </c>
      <c r="F49" s="248">
        <f>G37</f>
        <v>3000</v>
      </c>
      <c r="G49" s="1159">
        <f>H36</f>
        <v>9500</v>
      </c>
    </row>
    <row r="50" spans="2:7" ht="26.25" customHeight="1">
      <c r="B50" s="1017" t="s">
        <v>257</v>
      </c>
      <c r="C50" s="1018"/>
      <c r="D50" s="1019"/>
      <c r="E50" s="245">
        <f t="shared" si="2"/>
        <v>3.3805759158789077E-2</v>
      </c>
      <c r="F50" s="246">
        <f>G38+G39</f>
        <v>21000</v>
      </c>
      <c r="G50" s="247">
        <f>SUM(H38:H40)</f>
        <v>0</v>
      </c>
    </row>
    <row r="51" spans="2:7" ht="26.25" customHeight="1">
      <c r="B51" s="1017" t="s">
        <v>237</v>
      </c>
      <c r="C51" s="1018"/>
      <c r="D51" s="1019"/>
      <c r="E51" s="245">
        <f t="shared" si="2"/>
        <v>0</v>
      </c>
      <c r="F51" s="246">
        <f>G41</f>
        <v>0</v>
      </c>
      <c r="G51" s="247">
        <f>H41</f>
        <v>0</v>
      </c>
    </row>
    <row r="52" spans="2:7" ht="26.25" customHeight="1">
      <c r="B52" s="1020" t="s">
        <v>253</v>
      </c>
      <c r="C52" s="1021"/>
      <c r="D52" s="1022"/>
      <c r="E52" s="337">
        <f>SUM(E45:E51)</f>
        <v>0.99999999999999989</v>
      </c>
      <c r="F52" s="308">
        <f>SUM(F45:F51)</f>
        <v>621195.93000000005</v>
      </c>
      <c r="G52" s="701">
        <f>SUM(G45:G51)</f>
        <v>130817.196</v>
      </c>
    </row>
  </sheetData>
  <mergeCells count="46">
    <mergeCell ref="B1:S1"/>
    <mergeCell ref="B2:V2"/>
    <mergeCell ref="B3:V3"/>
    <mergeCell ref="B4:B5"/>
    <mergeCell ref="C4:C5"/>
    <mergeCell ref="E4:E5"/>
    <mergeCell ref="F4:F5"/>
    <mergeCell ref="G4:G5"/>
    <mergeCell ref="H4:K4"/>
    <mergeCell ref="P4:P5"/>
    <mergeCell ref="V4:V5"/>
    <mergeCell ref="R4:U4"/>
    <mergeCell ref="C6:C24"/>
    <mergeCell ref="D6:D24"/>
    <mergeCell ref="V6:V24"/>
    <mergeCell ref="B28:B30"/>
    <mergeCell ref="C28:C30"/>
    <mergeCell ref="D28:D30"/>
    <mergeCell ref="V38:V41"/>
    <mergeCell ref="Q4:Q5"/>
    <mergeCell ref="B31:B36"/>
    <mergeCell ref="C31:C36"/>
    <mergeCell ref="D31:D36"/>
    <mergeCell ref="V31:V36"/>
    <mergeCell ref="B25:B27"/>
    <mergeCell ref="C25:C27"/>
    <mergeCell ref="D25:D27"/>
    <mergeCell ref="V25:V27"/>
    <mergeCell ref="D4:D5"/>
    <mergeCell ref="L4:M4"/>
    <mergeCell ref="N4:N5"/>
    <mergeCell ref="O4:O5"/>
    <mergeCell ref="V28:V30"/>
    <mergeCell ref="B6:B24"/>
    <mergeCell ref="B51:D51"/>
    <mergeCell ref="B52:D52"/>
    <mergeCell ref="B47:D47"/>
    <mergeCell ref="B38:B40"/>
    <mergeCell ref="B44:D44"/>
    <mergeCell ref="B45:D45"/>
    <mergeCell ref="B46:D46"/>
    <mergeCell ref="B48:D48"/>
    <mergeCell ref="B50:D50"/>
    <mergeCell ref="B49:D49"/>
    <mergeCell ref="C38:C40"/>
    <mergeCell ref="D38:D40"/>
  </mergeCells>
  <pageMargins left="0.25" right="0.25" top="0.75" bottom="0.75" header="0.3" footer="0.3"/>
  <pageSetup paperSize="9" scale="60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41"/>
  <sheetViews>
    <sheetView topLeftCell="B3" zoomScale="90" zoomScaleNormal="90" workbookViewId="0">
      <selection activeCell="E7" sqref="E7"/>
    </sheetView>
  </sheetViews>
  <sheetFormatPr baseColWidth="10" defaultRowHeight="15"/>
  <cols>
    <col min="1" max="1" width="2.28515625" customWidth="1"/>
    <col min="2" max="2" width="9.5703125" customWidth="1"/>
    <col min="3" max="3" width="12.85546875" customWidth="1"/>
    <col min="4" max="4" width="13.28515625" customWidth="1"/>
    <col min="5" max="5" width="19.7109375" customWidth="1"/>
    <col min="6" max="6" width="44.140625" style="7" customWidth="1"/>
    <col min="7" max="7" width="16" customWidth="1"/>
    <col min="8" max="8" width="14" customWidth="1"/>
    <col min="9" max="9" width="12.85546875" customWidth="1"/>
    <col min="10" max="10" width="9" customWidth="1"/>
    <col min="11" max="11" width="10.85546875" customWidth="1"/>
    <col min="12" max="12" width="8.140625" customWidth="1"/>
    <col min="13" max="13" width="8.7109375" customWidth="1"/>
    <col min="14" max="14" width="7.85546875" customWidth="1"/>
    <col min="15" max="15" width="7.7109375" customWidth="1"/>
    <col min="16" max="16" width="11.85546875" customWidth="1"/>
    <col min="17" max="17" width="12.140625" customWidth="1"/>
    <col min="18" max="21" width="2.85546875" customWidth="1"/>
    <col min="22" max="22" width="5.7109375" customWidth="1"/>
  </cols>
  <sheetData>
    <row r="1" spans="2:22" ht="36" customHeight="1">
      <c r="B1" s="1077" t="s">
        <v>110</v>
      </c>
      <c r="C1" s="1078"/>
      <c r="D1" s="1078"/>
      <c r="E1" s="1078"/>
      <c r="F1" s="1078"/>
      <c r="G1" s="1078"/>
      <c r="H1" s="1078"/>
      <c r="I1" s="1078"/>
      <c r="J1" s="1078"/>
      <c r="K1" s="1078"/>
      <c r="L1" s="1078"/>
      <c r="M1" s="1078"/>
      <c r="N1" s="1078"/>
      <c r="O1" s="1078"/>
      <c r="P1" s="1078"/>
      <c r="Q1" s="1078"/>
      <c r="R1" s="1078"/>
      <c r="S1" s="1078"/>
      <c r="T1" s="1078"/>
      <c r="U1" s="1078"/>
      <c r="V1" s="1079"/>
    </row>
    <row r="2" spans="2:22" ht="33" customHeight="1">
      <c r="B2" s="1090" t="s">
        <v>0</v>
      </c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  <c r="S2" s="804"/>
      <c r="T2" s="804"/>
      <c r="U2" s="804"/>
      <c r="V2" s="1091"/>
    </row>
    <row r="3" spans="2:22" ht="21" customHeight="1" thickBot="1">
      <c r="B3" s="1092"/>
      <c r="C3" s="724"/>
      <c r="D3" s="724"/>
      <c r="E3" s="724"/>
      <c r="F3" s="724"/>
      <c r="G3" s="724"/>
      <c r="H3" s="724"/>
      <c r="I3" s="724"/>
      <c r="J3" s="724"/>
      <c r="K3" s="724"/>
      <c r="L3" s="724"/>
      <c r="M3" s="724"/>
      <c r="N3" s="724"/>
      <c r="O3" s="724"/>
      <c r="P3" s="724"/>
      <c r="Q3" s="724"/>
      <c r="R3" s="724"/>
      <c r="S3" s="724"/>
      <c r="T3" s="724"/>
      <c r="U3" s="724"/>
      <c r="V3" s="1093"/>
    </row>
    <row r="4" spans="2:22" ht="27.75" customHeight="1">
      <c r="B4" s="1094" t="s">
        <v>1</v>
      </c>
      <c r="C4" s="1089" t="s">
        <v>2</v>
      </c>
      <c r="D4" s="1089" t="s">
        <v>118</v>
      </c>
      <c r="E4" s="1096" t="s">
        <v>3</v>
      </c>
      <c r="F4" s="1097" t="s">
        <v>4</v>
      </c>
      <c r="G4" s="1099" t="s">
        <v>6</v>
      </c>
      <c r="H4" s="1081" t="s">
        <v>183</v>
      </c>
      <c r="I4" s="1082"/>
      <c r="J4" s="1082"/>
      <c r="K4" s="1083"/>
      <c r="L4" s="813" t="s">
        <v>12</v>
      </c>
      <c r="M4" s="815"/>
      <c r="N4" s="1100" t="s">
        <v>7</v>
      </c>
      <c r="O4" s="1104" t="s">
        <v>8</v>
      </c>
      <c r="P4" s="1096" t="s">
        <v>9</v>
      </c>
      <c r="Q4" s="1105" t="s">
        <v>10</v>
      </c>
      <c r="R4" s="1108" t="s">
        <v>334</v>
      </c>
      <c r="S4" s="1109"/>
      <c r="T4" s="1109"/>
      <c r="U4" s="1110"/>
      <c r="V4" s="1106" t="s">
        <v>11</v>
      </c>
    </row>
    <row r="5" spans="2:22" ht="30.75" customHeight="1" thickBot="1">
      <c r="B5" s="1095"/>
      <c r="C5" s="809"/>
      <c r="D5" s="809"/>
      <c r="E5" s="808"/>
      <c r="F5" s="1098"/>
      <c r="G5" s="812"/>
      <c r="H5" s="51" t="s">
        <v>187</v>
      </c>
      <c r="I5" s="1187" t="s">
        <v>186</v>
      </c>
      <c r="J5" s="705" t="s">
        <v>185</v>
      </c>
      <c r="K5" s="53" t="s">
        <v>184</v>
      </c>
      <c r="L5" s="51" t="s">
        <v>188</v>
      </c>
      <c r="M5" s="54" t="s">
        <v>189</v>
      </c>
      <c r="N5" s="819"/>
      <c r="O5" s="821"/>
      <c r="P5" s="808"/>
      <c r="Q5" s="834"/>
      <c r="R5" s="56" t="s">
        <v>162</v>
      </c>
      <c r="S5" s="56" t="s">
        <v>163</v>
      </c>
      <c r="T5" s="56" t="s">
        <v>164</v>
      </c>
      <c r="U5" s="56" t="s">
        <v>165</v>
      </c>
      <c r="V5" s="1107"/>
    </row>
    <row r="6" spans="2:22" ht="57.75" customHeight="1">
      <c r="B6" s="982" t="s">
        <v>39</v>
      </c>
      <c r="C6" s="840" t="s">
        <v>38</v>
      </c>
      <c r="D6" s="835" t="s">
        <v>154</v>
      </c>
      <c r="E6" s="142" t="s">
        <v>418</v>
      </c>
      <c r="F6" s="143" t="s">
        <v>111</v>
      </c>
      <c r="G6" s="593">
        <v>5744.33</v>
      </c>
      <c r="H6" s="348">
        <v>3203.84</v>
      </c>
      <c r="J6" s="421"/>
      <c r="K6" s="421">
        <f>G6-H6</f>
        <v>2540.4899999999998</v>
      </c>
      <c r="L6" s="366"/>
      <c r="M6" s="366"/>
      <c r="N6" s="366"/>
      <c r="O6" s="366"/>
      <c r="P6" s="366"/>
      <c r="Q6" s="366"/>
      <c r="R6" s="626"/>
      <c r="S6" s="627"/>
      <c r="T6" s="627"/>
      <c r="U6" s="628"/>
      <c r="V6" s="850" t="s">
        <v>13</v>
      </c>
    </row>
    <row r="7" spans="2:22" ht="57.75" customHeight="1">
      <c r="B7" s="983"/>
      <c r="C7" s="842"/>
      <c r="D7" s="837"/>
      <c r="E7" s="144" t="s">
        <v>419</v>
      </c>
      <c r="F7" s="119" t="s">
        <v>112</v>
      </c>
      <c r="G7" s="342">
        <v>7441.05</v>
      </c>
      <c r="H7" s="341">
        <v>7441.05</v>
      </c>
      <c r="I7" s="342"/>
      <c r="J7" s="423"/>
      <c r="K7" s="423"/>
      <c r="L7" s="424"/>
      <c r="M7" s="424"/>
      <c r="N7" s="424"/>
      <c r="O7" s="424"/>
      <c r="P7" s="424"/>
      <c r="Q7" s="425"/>
      <c r="R7" s="255"/>
      <c r="S7" s="211"/>
      <c r="T7" s="211"/>
      <c r="U7" s="212"/>
      <c r="V7" s="851"/>
    </row>
    <row r="8" spans="2:22" ht="43.5" customHeight="1">
      <c r="B8" s="983"/>
      <c r="C8" s="842"/>
      <c r="D8" s="837"/>
      <c r="E8" s="144" t="s">
        <v>420</v>
      </c>
      <c r="F8" s="119" t="s">
        <v>113</v>
      </c>
      <c r="G8" s="609">
        <v>15000</v>
      </c>
      <c r="H8" s="341">
        <v>15000</v>
      </c>
      <c r="I8" s="342"/>
      <c r="J8" s="423"/>
      <c r="K8" s="423"/>
      <c r="L8" s="424"/>
      <c r="M8" s="424"/>
      <c r="N8" s="424"/>
      <c r="O8" s="424"/>
      <c r="P8" s="424"/>
      <c r="Q8" s="425"/>
      <c r="R8" s="145"/>
      <c r="S8" s="212"/>
      <c r="T8" s="212"/>
      <c r="U8" s="212"/>
      <c r="V8" s="851"/>
    </row>
    <row r="9" spans="2:22" ht="37.5" customHeight="1">
      <c r="B9" s="983"/>
      <c r="C9" s="842"/>
      <c r="D9" s="837"/>
      <c r="E9" s="144" t="s">
        <v>421</v>
      </c>
      <c r="F9" s="119" t="s">
        <v>114</v>
      </c>
      <c r="G9" s="342">
        <v>8750</v>
      </c>
      <c r="H9" s="341">
        <v>8750</v>
      </c>
      <c r="I9" s="342"/>
      <c r="J9" s="423"/>
      <c r="K9" s="423"/>
      <c r="L9" s="424"/>
      <c r="M9" s="424"/>
      <c r="N9" s="424"/>
      <c r="O9" s="424"/>
      <c r="P9" s="424"/>
      <c r="Q9" s="425"/>
      <c r="R9" s="255"/>
      <c r="S9" s="255"/>
      <c r="T9" s="212"/>
      <c r="U9" s="145"/>
      <c r="V9" s="851"/>
    </row>
    <row r="10" spans="2:22" ht="57.75" customHeight="1">
      <c r="B10" s="983"/>
      <c r="C10" s="842"/>
      <c r="D10" s="837"/>
      <c r="E10" s="144" t="s">
        <v>422</v>
      </c>
      <c r="F10" s="115" t="s">
        <v>455</v>
      </c>
      <c r="G10" s="342">
        <v>10000</v>
      </c>
      <c r="H10" s="341">
        <v>10000</v>
      </c>
      <c r="I10" s="342"/>
      <c r="J10" s="423"/>
      <c r="K10" s="423"/>
      <c r="L10" s="424"/>
      <c r="M10" s="424"/>
      <c r="N10" s="424"/>
      <c r="O10" s="424"/>
      <c r="P10" s="424"/>
      <c r="Q10" s="425"/>
      <c r="R10" s="145"/>
      <c r="S10" s="145"/>
      <c r="T10" s="145"/>
      <c r="U10" s="212"/>
      <c r="V10" s="851"/>
    </row>
    <row r="11" spans="2:22" ht="57.75" customHeight="1">
      <c r="B11" s="983"/>
      <c r="C11" s="842"/>
      <c r="D11" s="837"/>
      <c r="E11" s="144" t="s">
        <v>423</v>
      </c>
      <c r="F11" s="115" t="s">
        <v>454</v>
      </c>
      <c r="G11" s="342">
        <v>15000</v>
      </c>
      <c r="H11" s="341">
        <v>10000</v>
      </c>
      <c r="I11" s="467"/>
      <c r="J11" s="423"/>
      <c r="K11" s="423"/>
      <c r="L11" s="424"/>
      <c r="M11" s="424"/>
      <c r="N11" s="424"/>
      <c r="O11" s="424"/>
      <c r="P11" s="424">
        <f>G11-H11</f>
        <v>5000</v>
      </c>
      <c r="Q11" s="425"/>
      <c r="R11" s="145"/>
      <c r="S11" s="145"/>
      <c r="T11" s="145"/>
      <c r="U11" s="212"/>
      <c r="V11" s="851"/>
    </row>
    <row r="12" spans="2:22" ht="47.25" customHeight="1">
      <c r="B12" s="983"/>
      <c r="C12" s="842"/>
      <c r="D12" s="837"/>
      <c r="E12" s="144" t="s">
        <v>424</v>
      </c>
      <c r="F12" s="119" t="s">
        <v>115</v>
      </c>
      <c r="G12" s="342">
        <v>4000</v>
      </c>
      <c r="I12" s="342"/>
      <c r="J12" s="423"/>
      <c r="K12" s="341">
        <v>4000</v>
      </c>
      <c r="L12" s="679"/>
      <c r="M12" s="677"/>
      <c r="N12" s="424"/>
      <c r="O12" s="424"/>
      <c r="P12" s="424"/>
      <c r="Q12" s="425"/>
      <c r="R12" s="210"/>
      <c r="S12" s="210"/>
      <c r="T12" s="210"/>
      <c r="U12" s="210"/>
      <c r="V12" s="851"/>
    </row>
    <row r="13" spans="2:22" ht="57.75" customHeight="1">
      <c r="B13" s="983"/>
      <c r="C13" s="842"/>
      <c r="D13" s="837"/>
      <c r="E13" s="144" t="s">
        <v>425</v>
      </c>
      <c r="F13" s="115" t="s">
        <v>453</v>
      </c>
      <c r="G13" s="578">
        <v>19500</v>
      </c>
      <c r="H13" s="341">
        <f>G13</f>
        <v>19500</v>
      </c>
      <c r="I13" s="342"/>
      <c r="J13" s="423"/>
      <c r="L13" s="679"/>
      <c r="M13" s="677"/>
      <c r="N13" s="424"/>
      <c r="O13" s="424"/>
      <c r="P13" s="424"/>
      <c r="Q13" s="425"/>
      <c r="R13" s="210"/>
      <c r="S13" s="210"/>
      <c r="T13" s="210"/>
      <c r="U13" s="212"/>
      <c r="V13" s="851"/>
    </row>
    <row r="14" spans="2:22" ht="42.75" customHeight="1">
      <c r="B14" s="983"/>
      <c r="C14" s="842"/>
      <c r="D14" s="837"/>
      <c r="E14" s="146" t="s">
        <v>426</v>
      </c>
      <c r="F14" s="146" t="s">
        <v>116</v>
      </c>
      <c r="G14" s="341">
        <v>12000</v>
      </c>
      <c r="I14" s="342"/>
      <c r="J14" s="423"/>
      <c r="K14" s="341">
        <v>12000</v>
      </c>
      <c r="L14" s="679"/>
      <c r="M14" s="677"/>
      <c r="N14" s="424"/>
      <c r="O14" s="424"/>
      <c r="P14" s="424"/>
      <c r="Q14" s="425"/>
      <c r="R14" s="210"/>
      <c r="S14" s="210"/>
      <c r="T14" s="210"/>
      <c r="U14" s="212"/>
      <c r="V14" s="851"/>
    </row>
    <row r="15" spans="2:22" ht="51" customHeight="1">
      <c r="B15" s="983"/>
      <c r="C15" s="842"/>
      <c r="D15" s="837"/>
      <c r="E15" s="216" t="s">
        <v>281</v>
      </c>
      <c r="F15" s="119" t="s">
        <v>117</v>
      </c>
      <c r="G15" s="466">
        <v>14732.72</v>
      </c>
      <c r="H15" s="341">
        <v>14732.72</v>
      </c>
      <c r="I15" s="342"/>
      <c r="J15" s="423"/>
      <c r="K15" s="423"/>
      <c r="L15" s="679"/>
      <c r="M15" s="677"/>
      <c r="N15" s="424"/>
      <c r="O15" s="424"/>
      <c r="P15" s="424"/>
      <c r="Q15" s="425"/>
      <c r="R15" s="210"/>
      <c r="S15" s="210"/>
      <c r="T15" s="210"/>
      <c r="U15" s="212"/>
      <c r="V15" s="851"/>
    </row>
    <row r="16" spans="2:22" ht="49.5" customHeight="1">
      <c r="B16" s="983"/>
      <c r="C16" s="842"/>
      <c r="D16" s="837"/>
      <c r="E16" s="216" t="s">
        <v>281</v>
      </c>
      <c r="F16" s="119" t="s">
        <v>506</v>
      </c>
      <c r="G16" s="466">
        <v>8503.41</v>
      </c>
      <c r="H16" s="341">
        <v>8503.41</v>
      </c>
      <c r="I16" s="342"/>
      <c r="J16" s="423"/>
      <c r="K16" s="423"/>
      <c r="L16" s="679"/>
      <c r="M16" s="677"/>
      <c r="N16" s="424"/>
      <c r="O16" s="424"/>
      <c r="P16" s="424"/>
      <c r="Q16" s="425"/>
      <c r="R16" s="210"/>
      <c r="S16" s="210"/>
      <c r="T16" s="210"/>
      <c r="U16" s="212"/>
      <c r="V16" s="851"/>
    </row>
    <row r="17" spans="2:22" ht="49.5" customHeight="1">
      <c r="B17" s="984"/>
      <c r="C17" s="843"/>
      <c r="D17" s="838"/>
      <c r="E17" s="216" t="s">
        <v>281</v>
      </c>
      <c r="F17" s="691" t="s">
        <v>515</v>
      </c>
      <c r="G17" s="692">
        <v>18181.48</v>
      </c>
      <c r="H17" s="341">
        <f>G17</f>
        <v>18181.48</v>
      </c>
      <c r="I17" s="395"/>
      <c r="J17" s="427"/>
      <c r="K17" s="423"/>
      <c r="L17" s="687"/>
      <c r="M17" s="688"/>
      <c r="N17" s="428"/>
      <c r="O17" s="428"/>
      <c r="P17" s="428"/>
      <c r="Q17" s="429"/>
      <c r="R17" s="689"/>
      <c r="S17" s="689"/>
      <c r="T17" s="689"/>
      <c r="U17" s="690"/>
      <c r="V17" s="852"/>
    </row>
    <row r="18" spans="2:22" ht="57.75" customHeight="1" thickBot="1">
      <c r="B18" s="985"/>
      <c r="C18" s="844"/>
      <c r="D18" s="839"/>
      <c r="E18" s="256" t="s">
        <v>427</v>
      </c>
      <c r="F18" s="257" t="s">
        <v>452</v>
      </c>
      <c r="G18" s="344">
        <v>19472.29</v>
      </c>
      <c r="H18" s="343">
        <v>19472.29</v>
      </c>
      <c r="I18" s="344"/>
      <c r="J18" s="444"/>
      <c r="K18" s="1186"/>
      <c r="L18" s="680"/>
      <c r="M18" s="678"/>
      <c r="N18" s="446"/>
      <c r="O18" s="446"/>
      <c r="P18" s="446"/>
      <c r="Q18" s="584"/>
      <c r="R18" s="219"/>
      <c r="S18" s="219"/>
      <c r="T18" s="219"/>
      <c r="U18" s="258"/>
      <c r="V18" s="853"/>
    </row>
    <row r="19" spans="2:22" ht="45.75" customHeight="1">
      <c r="B19" s="1084" t="s">
        <v>166</v>
      </c>
      <c r="C19" s="1085" t="s">
        <v>139</v>
      </c>
      <c r="D19" s="1087" t="s">
        <v>147</v>
      </c>
      <c r="E19" s="398" t="s">
        <v>428</v>
      </c>
      <c r="F19" s="579" t="s">
        <v>178</v>
      </c>
      <c r="G19" s="474">
        <v>43162.239999999998</v>
      </c>
      <c r="H19" s="474"/>
      <c r="I19" s="623">
        <v>43162.239999999998</v>
      </c>
      <c r="J19" s="475"/>
      <c r="K19" s="475"/>
      <c r="L19" s="708"/>
      <c r="M19" s="475"/>
      <c r="N19" s="475"/>
      <c r="O19" s="475"/>
      <c r="P19" s="475"/>
      <c r="Q19" s="624"/>
      <c r="R19" s="238"/>
      <c r="S19" s="238"/>
      <c r="T19" s="238"/>
      <c r="U19" s="625"/>
      <c r="V19" s="1080" t="s">
        <v>140</v>
      </c>
    </row>
    <row r="20" spans="2:22" ht="45.75" customHeight="1">
      <c r="B20" s="764"/>
      <c r="C20" s="761"/>
      <c r="D20" s="1088"/>
      <c r="E20" s="147" t="s">
        <v>292</v>
      </c>
      <c r="F20" s="252" t="s">
        <v>176</v>
      </c>
      <c r="G20" s="349">
        <v>45694</v>
      </c>
      <c r="H20" s="349"/>
      <c r="I20" s="468">
        <v>45694</v>
      </c>
      <c r="J20" s="468"/>
      <c r="K20" s="468"/>
      <c r="L20" s="679"/>
      <c r="M20" s="468"/>
      <c r="N20" s="468"/>
      <c r="O20" s="468"/>
      <c r="P20" s="468"/>
      <c r="Q20" s="423"/>
      <c r="R20" s="222"/>
      <c r="S20" s="222"/>
      <c r="T20" s="222"/>
      <c r="U20" s="260"/>
      <c r="V20" s="823"/>
    </row>
    <row r="21" spans="2:22" ht="78" customHeight="1">
      <c r="B21" s="764"/>
      <c r="C21" s="761"/>
      <c r="D21" s="1088"/>
      <c r="E21" s="131" t="s">
        <v>429</v>
      </c>
      <c r="F21" s="126" t="s">
        <v>179</v>
      </c>
      <c r="G21" s="350">
        <v>17713.52</v>
      </c>
      <c r="H21" s="350"/>
      <c r="I21" s="351"/>
      <c r="J21" s="351"/>
      <c r="K21" s="351"/>
      <c r="L21" s="351"/>
      <c r="M21" s="351"/>
      <c r="N21" s="351"/>
      <c r="O21" s="351"/>
      <c r="P21" s="351"/>
      <c r="Q21" s="351">
        <v>17713.52</v>
      </c>
      <c r="R21" s="222"/>
      <c r="S21" s="222"/>
      <c r="T21" s="222"/>
      <c r="U21" s="260"/>
      <c r="V21" s="823"/>
    </row>
    <row r="22" spans="2:22" ht="45.75" customHeight="1" thickBot="1">
      <c r="B22" s="877"/>
      <c r="C22" s="1086"/>
      <c r="D22" s="1076"/>
      <c r="E22" s="148" t="s">
        <v>295</v>
      </c>
      <c r="F22" s="148" t="s">
        <v>180</v>
      </c>
      <c r="G22" s="352">
        <v>5009.96</v>
      </c>
      <c r="H22" s="352">
        <f>G22</f>
        <v>5009.96</v>
      </c>
      <c r="I22" s="585"/>
      <c r="J22" s="585"/>
      <c r="K22" s="585"/>
      <c r="L22" s="585"/>
      <c r="M22" s="585"/>
      <c r="N22" s="585"/>
      <c r="O22" s="585"/>
      <c r="P22" s="585"/>
      <c r="Q22" s="585"/>
      <c r="R22" s="223"/>
      <c r="S22" s="223"/>
      <c r="T22" s="223"/>
      <c r="U22" s="629"/>
      <c r="V22" s="824"/>
    </row>
    <row r="23" spans="2:22" ht="39.75" customHeight="1">
      <c r="B23" s="969" t="s">
        <v>202</v>
      </c>
      <c r="C23" s="1069" t="s">
        <v>203</v>
      </c>
      <c r="D23" s="825" t="s">
        <v>204</v>
      </c>
      <c r="E23" s="229" t="s">
        <v>375</v>
      </c>
      <c r="F23" s="261" t="s">
        <v>216</v>
      </c>
      <c r="G23" s="454">
        <f>H23+P23</f>
        <v>4670.3999999999996</v>
      </c>
      <c r="H23" s="348">
        <v>2822.4</v>
      </c>
      <c r="J23" s="348"/>
      <c r="K23" s="348"/>
      <c r="L23" s="348"/>
      <c r="M23" s="348"/>
      <c r="N23" s="348"/>
      <c r="O23" s="348"/>
      <c r="P23" s="613">
        <v>1848</v>
      </c>
      <c r="Q23" s="586"/>
      <c r="R23" s="226"/>
      <c r="S23" s="226"/>
      <c r="T23" s="226"/>
      <c r="U23" s="262"/>
      <c r="V23" s="1101" t="s">
        <v>514</v>
      </c>
    </row>
    <row r="24" spans="2:22" ht="39.75" customHeight="1">
      <c r="B24" s="970"/>
      <c r="C24" s="1070"/>
      <c r="D24" s="826"/>
      <c r="E24" s="140" t="s">
        <v>376</v>
      </c>
      <c r="F24" s="263" t="s">
        <v>217</v>
      </c>
      <c r="G24" s="458">
        <f>H24+P24</f>
        <v>8467.2000000000007</v>
      </c>
      <c r="H24" s="342">
        <v>5880</v>
      </c>
      <c r="I24" s="1152"/>
      <c r="J24" s="342"/>
      <c r="K24" s="342"/>
      <c r="L24" s="342"/>
      <c r="M24" s="342"/>
      <c r="N24" s="342"/>
      <c r="O24" s="342"/>
      <c r="P24" s="394">
        <v>2587.1999999999998</v>
      </c>
      <c r="Q24" s="354"/>
      <c r="R24" s="264"/>
      <c r="S24" s="265"/>
      <c r="T24" s="265"/>
      <c r="U24" s="266"/>
      <c r="V24" s="1102"/>
    </row>
    <row r="25" spans="2:22" ht="39.75" customHeight="1">
      <c r="B25" s="970"/>
      <c r="C25" s="1070"/>
      <c r="D25" s="826"/>
      <c r="E25" s="140" t="s">
        <v>376</v>
      </c>
      <c r="F25" s="263" t="s">
        <v>218</v>
      </c>
      <c r="G25" s="458">
        <f>H25+P25</f>
        <v>7302.4</v>
      </c>
      <c r="H25" s="342">
        <v>3225.6</v>
      </c>
      <c r="I25" s="1152"/>
      <c r="J25" s="342"/>
      <c r="K25" s="342"/>
      <c r="L25" s="342"/>
      <c r="M25" s="342"/>
      <c r="N25" s="342"/>
      <c r="O25" s="342"/>
      <c r="P25" s="394">
        <v>4076.8</v>
      </c>
      <c r="Q25" s="354"/>
      <c r="R25" s="264"/>
      <c r="S25" s="264"/>
      <c r="T25" s="264"/>
      <c r="U25" s="267"/>
      <c r="V25" s="1102"/>
    </row>
    <row r="26" spans="2:22" ht="39.75" customHeight="1">
      <c r="B26" s="970"/>
      <c r="C26" s="1070"/>
      <c r="D26" s="826"/>
      <c r="E26" s="118" t="s">
        <v>377</v>
      </c>
      <c r="F26" s="263" t="s">
        <v>219</v>
      </c>
      <c r="G26" s="342">
        <f>H26+P26</f>
        <v>7896</v>
      </c>
      <c r="H26" s="394">
        <v>6216</v>
      </c>
      <c r="I26" s="1152"/>
      <c r="J26" s="342"/>
      <c r="K26" s="342"/>
      <c r="L26" s="342"/>
      <c r="M26" s="342"/>
      <c r="N26" s="342"/>
      <c r="O26" s="342"/>
      <c r="P26" s="394">
        <v>1680</v>
      </c>
      <c r="Q26" s="354"/>
      <c r="R26" s="264"/>
      <c r="S26" s="264"/>
      <c r="T26" s="264"/>
      <c r="U26" s="267"/>
      <c r="V26" s="1102"/>
    </row>
    <row r="27" spans="2:22" ht="39.75" customHeight="1" thickBot="1">
      <c r="B27" s="1072"/>
      <c r="C27" s="1071"/>
      <c r="D27" s="1068"/>
      <c r="E27" s="232" t="s">
        <v>377</v>
      </c>
      <c r="F27" s="409" t="s">
        <v>220</v>
      </c>
      <c r="G27" s="704">
        <f>H27+P27</f>
        <v>6776</v>
      </c>
      <c r="H27" s="395">
        <v>4928</v>
      </c>
      <c r="J27" s="395"/>
      <c r="K27" s="395"/>
      <c r="L27" s="395"/>
      <c r="M27" s="395"/>
      <c r="N27" s="395"/>
      <c r="O27" s="395"/>
      <c r="P27" s="632">
        <v>1848</v>
      </c>
      <c r="Q27" s="631"/>
      <c r="R27" s="227"/>
      <c r="S27" s="227"/>
      <c r="T27" s="227"/>
      <c r="U27" s="268"/>
      <c r="V27" s="1102"/>
    </row>
    <row r="28" spans="2:22" ht="132" customHeight="1" thickBot="1">
      <c r="B28" s="606" t="s">
        <v>378</v>
      </c>
      <c r="C28" s="706" t="s">
        <v>258</v>
      </c>
      <c r="D28" s="707" t="s">
        <v>259</v>
      </c>
      <c r="E28" s="254" t="s">
        <v>302</v>
      </c>
      <c r="F28" s="244" t="s">
        <v>417</v>
      </c>
      <c r="G28" s="494">
        <v>3000</v>
      </c>
      <c r="H28" s="493"/>
      <c r="I28" s="493"/>
      <c r="J28" s="493"/>
      <c r="K28" s="493">
        <f>G28</f>
        <v>3000</v>
      </c>
      <c r="L28" s="493"/>
      <c r="M28" s="493"/>
      <c r="N28" s="493"/>
      <c r="O28" s="493"/>
      <c r="P28" s="493"/>
      <c r="Q28" s="633"/>
      <c r="R28" s="630"/>
      <c r="S28" s="384"/>
      <c r="T28" s="384"/>
      <c r="U28" s="385"/>
      <c r="V28" s="1103"/>
    </row>
    <row r="29" spans="2:22" ht="96.75" customHeight="1" thickBot="1">
      <c r="B29" s="640" t="s">
        <v>257</v>
      </c>
      <c r="C29" s="1073" t="s">
        <v>234</v>
      </c>
      <c r="D29" s="1075" t="s">
        <v>238</v>
      </c>
      <c r="E29" s="404" t="s">
        <v>350</v>
      </c>
      <c r="F29" s="261" t="s">
        <v>250</v>
      </c>
      <c r="G29" s="348">
        <v>3000</v>
      </c>
      <c r="H29" s="586"/>
      <c r="I29" s="586">
        <f>G29</f>
        <v>3000</v>
      </c>
      <c r="J29" s="586"/>
      <c r="K29" s="586"/>
      <c r="L29" s="586"/>
      <c r="M29" s="586"/>
      <c r="N29" s="586"/>
      <c r="O29" s="586"/>
      <c r="P29" s="586"/>
      <c r="Q29" s="586"/>
      <c r="R29" s="270"/>
      <c r="S29" s="240"/>
      <c r="T29" s="240"/>
      <c r="U29" s="271"/>
      <c r="V29" s="638"/>
    </row>
    <row r="30" spans="2:22" ht="85.5" customHeight="1" thickBot="1">
      <c r="B30" s="641" t="s">
        <v>237</v>
      </c>
      <c r="C30" s="1074"/>
      <c r="D30" s="1076"/>
      <c r="E30" s="302"/>
      <c r="F30" s="497" t="s">
        <v>476</v>
      </c>
      <c r="G30" s="356"/>
      <c r="H30" s="356"/>
      <c r="I30" s="356"/>
      <c r="J30" s="356"/>
      <c r="K30" s="356"/>
      <c r="L30" s="356"/>
      <c r="M30" s="356"/>
      <c r="N30" s="356"/>
      <c r="O30" s="356"/>
      <c r="P30" s="356"/>
      <c r="Q30" s="356"/>
      <c r="R30" s="611"/>
      <c r="S30" s="611"/>
      <c r="T30" s="611"/>
      <c r="U30" s="611"/>
      <c r="V30" s="639"/>
    </row>
    <row r="31" spans="2:22" ht="25.5" customHeight="1" thickBot="1">
      <c r="B31" s="330"/>
      <c r="C31" s="634"/>
      <c r="D31" s="635"/>
      <c r="E31" s="141"/>
      <c r="F31" s="636" t="s">
        <v>40</v>
      </c>
      <c r="G31" s="1160">
        <f>SUM(G6:G30)-G15-G16-G17-G20-G22-G23-G24-G25-G26-G27</f>
        <v>183783.4300000002</v>
      </c>
      <c r="H31" s="1160">
        <f>SUM(H6:H30)-H15-H16-H17-H22-H23-H24-H25-H26-H27</f>
        <v>93367.18</v>
      </c>
      <c r="I31" s="637">
        <f t="shared" ref="I31:Q31" si="0">SUM(I6:I30)</f>
        <v>91856.239999999991</v>
      </c>
      <c r="J31" s="637">
        <f t="shared" si="0"/>
        <v>0</v>
      </c>
      <c r="K31" s="637">
        <f t="shared" si="0"/>
        <v>21540.489999999998</v>
      </c>
      <c r="L31" s="637">
        <f t="shared" si="0"/>
        <v>0</v>
      </c>
      <c r="M31" s="637">
        <f t="shared" si="0"/>
        <v>0</v>
      </c>
      <c r="N31" s="637">
        <f t="shared" si="0"/>
        <v>0</v>
      </c>
      <c r="O31" s="637">
        <f t="shared" si="0"/>
        <v>0</v>
      </c>
      <c r="P31" s="637">
        <f t="shared" si="0"/>
        <v>17040</v>
      </c>
      <c r="Q31" s="637">
        <f t="shared" si="0"/>
        <v>17713.52</v>
      </c>
      <c r="R31" s="616"/>
      <c r="S31" s="616"/>
      <c r="T31" s="616"/>
      <c r="U31" s="616"/>
      <c r="V31" s="618"/>
    </row>
    <row r="32" spans="2:22" ht="58.5" customHeight="1">
      <c r="G32" s="1170"/>
    </row>
    <row r="33" spans="2:7" ht="30.75" customHeight="1">
      <c r="B33" s="870" t="s">
        <v>252</v>
      </c>
      <c r="C33" s="871"/>
      <c r="D33" s="872"/>
      <c r="E33" s="191" t="s">
        <v>251</v>
      </c>
      <c r="F33" s="191" t="s">
        <v>460</v>
      </c>
      <c r="G33" s="192" t="s">
        <v>254</v>
      </c>
    </row>
    <row r="34" spans="2:7" ht="38.25" customHeight="1">
      <c r="B34" s="864" t="s">
        <v>255</v>
      </c>
      <c r="C34" s="865"/>
      <c r="D34" s="866"/>
      <c r="E34" s="311">
        <f>F34/$F$40</f>
        <v>0.63611648775953311</v>
      </c>
      <c r="F34" s="1158">
        <f>SUM(G6:G18)-G15-G16-G17</f>
        <v>116907.67000000003</v>
      </c>
      <c r="G34" s="1161">
        <f>SUM(H6:H18)-H15-H16-H17</f>
        <v>93367.180000000008</v>
      </c>
    </row>
    <row r="35" spans="2:7" ht="38.25" customHeight="1">
      <c r="B35" s="864" t="s">
        <v>166</v>
      </c>
      <c r="C35" s="865"/>
      <c r="D35" s="866"/>
      <c r="E35" s="311">
        <f t="shared" ref="E35:E39" si="1">F35/$F$40</f>
        <v>0.33123639057122828</v>
      </c>
      <c r="F35" s="1158">
        <f>SUM(G19:G22)-G20-G22</f>
        <v>60875.76</v>
      </c>
      <c r="G35" s="309">
        <v>0</v>
      </c>
    </row>
    <row r="36" spans="2:7" ht="38.25" customHeight="1">
      <c r="B36" s="864" t="s">
        <v>202</v>
      </c>
      <c r="C36" s="865"/>
      <c r="D36" s="866"/>
      <c r="E36" s="311">
        <f t="shared" si="1"/>
        <v>0</v>
      </c>
      <c r="F36" s="1158">
        <f>SUM(G23:G27)-G23-G24-G25-G26-G27</f>
        <v>0</v>
      </c>
      <c r="G36" s="309">
        <v>0</v>
      </c>
    </row>
    <row r="37" spans="2:7" ht="38.25" customHeight="1">
      <c r="B37" s="864" t="s">
        <v>378</v>
      </c>
      <c r="C37" s="865"/>
      <c r="D37" s="866"/>
      <c r="E37" s="311">
        <f t="shared" si="1"/>
        <v>1.6323560834619312E-2</v>
      </c>
      <c r="F37" s="1158">
        <f t="shared" ref="F37:G39" si="2">G28</f>
        <v>3000</v>
      </c>
      <c r="G37" s="309">
        <f t="shared" si="2"/>
        <v>0</v>
      </c>
    </row>
    <row r="38" spans="2:7" ht="38.25" customHeight="1">
      <c r="B38" s="864" t="s">
        <v>257</v>
      </c>
      <c r="C38" s="865"/>
      <c r="D38" s="866"/>
      <c r="E38" s="311">
        <f t="shared" si="1"/>
        <v>1.6323560834619312E-2</v>
      </c>
      <c r="F38" s="1159">
        <f t="shared" si="2"/>
        <v>3000</v>
      </c>
      <c r="G38" s="313">
        <f t="shared" si="2"/>
        <v>0</v>
      </c>
    </row>
    <row r="39" spans="2:7" ht="38.25" customHeight="1" thickBot="1">
      <c r="B39" s="1062" t="s">
        <v>237</v>
      </c>
      <c r="C39" s="1063"/>
      <c r="D39" s="1064"/>
      <c r="E39" s="312">
        <f t="shared" si="1"/>
        <v>0</v>
      </c>
      <c r="F39" s="1169">
        <f t="shared" si="2"/>
        <v>0</v>
      </c>
      <c r="G39" s="310">
        <f t="shared" si="2"/>
        <v>0</v>
      </c>
    </row>
    <row r="40" spans="2:7" ht="24.75" customHeight="1" thickBot="1">
      <c r="B40" s="1065" t="s">
        <v>253</v>
      </c>
      <c r="C40" s="1066"/>
      <c r="D40" s="1067"/>
      <c r="E40" s="338">
        <f>SUM(E34:E39)</f>
        <v>1</v>
      </c>
      <c r="F40" s="314">
        <f>SUM(F34:F39)</f>
        <v>183783.43000000002</v>
      </c>
      <c r="G40" s="315">
        <f>SUM(G34:G39)</f>
        <v>93367.180000000008</v>
      </c>
    </row>
    <row r="41" spans="2:7" ht="24.75" customHeight="1"/>
  </sheetData>
  <mergeCells count="39">
    <mergeCell ref="E4:E5"/>
    <mergeCell ref="F4:F5"/>
    <mergeCell ref="G4:G5"/>
    <mergeCell ref="N4:N5"/>
    <mergeCell ref="V23:V28"/>
    <mergeCell ref="O4:O5"/>
    <mergeCell ref="P4:P5"/>
    <mergeCell ref="Q4:Q5"/>
    <mergeCell ref="V4:V5"/>
    <mergeCell ref="R4:U4"/>
    <mergeCell ref="B1:V1"/>
    <mergeCell ref="V19:V22"/>
    <mergeCell ref="H4:K4"/>
    <mergeCell ref="B19:B22"/>
    <mergeCell ref="C19:C22"/>
    <mergeCell ref="D19:D22"/>
    <mergeCell ref="B6:B18"/>
    <mergeCell ref="C6:C18"/>
    <mergeCell ref="D6:D18"/>
    <mergeCell ref="V6:V18"/>
    <mergeCell ref="D4:D5"/>
    <mergeCell ref="L4:M4"/>
    <mergeCell ref="B2:V2"/>
    <mergeCell ref="B3:V3"/>
    <mergeCell ref="B4:B5"/>
    <mergeCell ref="C4:C5"/>
    <mergeCell ref="B38:D38"/>
    <mergeCell ref="B39:D39"/>
    <mergeCell ref="B40:D40"/>
    <mergeCell ref="D23:D27"/>
    <mergeCell ref="C23:C27"/>
    <mergeCell ref="B23:B27"/>
    <mergeCell ref="C29:C30"/>
    <mergeCell ref="D29:D30"/>
    <mergeCell ref="B33:D33"/>
    <mergeCell ref="B34:D34"/>
    <mergeCell ref="B35:D35"/>
    <mergeCell ref="B36:D36"/>
    <mergeCell ref="B37:D37"/>
  </mergeCells>
  <pageMargins left="0.25" right="0.25" top="0.75" bottom="0.75" header="0.3" footer="0.3"/>
  <pageSetup paperSize="9" scale="60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8"/>
  <sheetViews>
    <sheetView topLeftCell="A21" zoomScaleNormal="100" workbookViewId="0">
      <selection activeCell="G27" sqref="G27"/>
    </sheetView>
  </sheetViews>
  <sheetFormatPr baseColWidth="10" defaultRowHeight="15"/>
  <cols>
    <col min="1" max="1" width="3" customWidth="1"/>
    <col min="2" max="2" width="5.7109375" customWidth="1"/>
    <col min="3" max="4" width="15.85546875" customWidth="1"/>
    <col min="5" max="5" width="17.28515625" customWidth="1"/>
    <col min="6" max="6" width="48.42578125" style="1" customWidth="1"/>
    <col min="7" max="7" width="14.5703125" customWidth="1"/>
    <col min="8" max="9" width="12.5703125" customWidth="1"/>
    <col min="10" max="10" width="9.7109375" customWidth="1"/>
    <col min="11" max="11" width="11.140625" customWidth="1"/>
    <col min="12" max="12" width="9.42578125" customWidth="1"/>
    <col min="13" max="13" width="9" customWidth="1"/>
    <col min="14" max="14" width="8.28515625" customWidth="1"/>
    <col min="15" max="15" width="8.85546875" customWidth="1"/>
    <col min="16" max="16" width="8.140625" customWidth="1"/>
    <col min="17" max="17" width="8" customWidth="1"/>
    <col min="18" max="21" width="3.28515625" customWidth="1"/>
    <col min="22" max="22" width="5.7109375" customWidth="1"/>
  </cols>
  <sheetData>
    <row r="1" spans="2:22" ht="24.75" customHeight="1">
      <c r="B1" s="873" t="s">
        <v>119</v>
      </c>
      <c r="C1" s="873"/>
      <c r="D1" s="873"/>
      <c r="E1" s="873"/>
      <c r="F1" s="873"/>
      <c r="G1" s="873"/>
      <c r="H1" s="873"/>
      <c r="I1" s="873"/>
      <c r="J1" s="873"/>
      <c r="K1" s="873"/>
      <c r="L1" s="873"/>
      <c r="M1" s="873"/>
      <c r="N1" s="873"/>
      <c r="O1" s="873"/>
      <c r="P1" s="873"/>
      <c r="Q1" s="873"/>
      <c r="R1" s="873"/>
      <c r="S1" s="873"/>
      <c r="T1" s="873"/>
      <c r="U1" s="873"/>
      <c r="V1" s="873"/>
    </row>
    <row r="2" spans="2:22" ht="23.25" customHeight="1">
      <c r="B2" s="803" t="s">
        <v>0</v>
      </c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  <c r="S2" s="804"/>
      <c r="T2" s="804"/>
      <c r="U2" s="804"/>
      <c r="V2" s="804"/>
    </row>
    <row r="3" spans="2:22" ht="21" customHeight="1" thickBot="1">
      <c r="B3" s="944"/>
      <c r="C3" s="945"/>
      <c r="D3" s="945"/>
      <c r="E3" s="945"/>
      <c r="F3" s="945"/>
      <c r="G3" s="945"/>
      <c r="H3" s="724"/>
      <c r="I3" s="724"/>
      <c r="J3" s="724"/>
      <c r="K3" s="724"/>
      <c r="L3" s="724"/>
      <c r="M3" s="724"/>
      <c r="N3" s="945"/>
      <c r="O3" s="945"/>
      <c r="P3" s="945"/>
      <c r="Q3" s="945"/>
      <c r="R3" s="945"/>
      <c r="S3" s="945"/>
      <c r="T3" s="945"/>
      <c r="U3" s="945"/>
      <c r="V3" s="945"/>
    </row>
    <row r="4" spans="2:22" ht="21.75" customHeight="1">
      <c r="B4" s="719" t="s">
        <v>1</v>
      </c>
      <c r="C4" s="719" t="s">
        <v>2</v>
      </c>
      <c r="D4" s="719" t="s">
        <v>118</v>
      </c>
      <c r="E4" s="718" t="s">
        <v>3</v>
      </c>
      <c r="F4" s="808" t="s">
        <v>4</v>
      </c>
      <c r="G4" s="1132" t="s">
        <v>6</v>
      </c>
      <c r="H4" s="1128" t="s">
        <v>183</v>
      </c>
      <c r="I4" s="1129"/>
      <c r="J4" s="1129"/>
      <c r="K4" s="1130"/>
      <c r="L4" s="1134" t="s">
        <v>12</v>
      </c>
      <c r="M4" s="1135"/>
      <c r="N4" s="1136" t="s">
        <v>7</v>
      </c>
      <c r="O4" s="1138" t="s">
        <v>8</v>
      </c>
      <c r="P4" s="718" t="s">
        <v>9</v>
      </c>
      <c r="Q4" s="716" t="s">
        <v>10</v>
      </c>
      <c r="R4" s="277" t="s">
        <v>5</v>
      </c>
      <c r="S4" s="278"/>
      <c r="T4" s="278"/>
      <c r="U4" s="278"/>
      <c r="V4" s="719" t="s">
        <v>11</v>
      </c>
    </row>
    <row r="5" spans="2:22" ht="30.75" customHeight="1" thickBot="1">
      <c r="B5" s="1131"/>
      <c r="C5" s="1131"/>
      <c r="D5" s="1131"/>
      <c r="E5" s="719"/>
      <c r="F5" s="809"/>
      <c r="G5" s="1133"/>
      <c r="H5" s="279" t="s">
        <v>187</v>
      </c>
      <c r="I5" s="68" t="s">
        <v>186</v>
      </c>
      <c r="J5" s="68" t="s">
        <v>185</v>
      </c>
      <c r="K5" s="280" t="s">
        <v>184</v>
      </c>
      <c r="L5" s="279" t="s">
        <v>188</v>
      </c>
      <c r="M5" s="281" t="s">
        <v>189</v>
      </c>
      <c r="N5" s="1137"/>
      <c r="O5" s="1139"/>
      <c r="P5" s="719"/>
      <c r="Q5" s="717"/>
      <c r="R5" s="70" t="s">
        <v>162</v>
      </c>
      <c r="S5" s="70" t="s">
        <v>163</v>
      </c>
      <c r="T5" s="70" t="s">
        <v>164</v>
      </c>
      <c r="U5" s="70" t="s">
        <v>165</v>
      </c>
      <c r="V5" s="1131"/>
    </row>
    <row r="6" spans="2:22" ht="34.5" customHeight="1">
      <c r="B6" s="1125" t="s">
        <v>39</v>
      </c>
      <c r="C6" s="840" t="s">
        <v>38</v>
      </c>
      <c r="D6" s="840" t="s">
        <v>154</v>
      </c>
      <c r="E6" s="142" t="s">
        <v>356</v>
      </c>
      <c r="F6" s="649" t="s">
        <v>120</v>
      </c>
      <c r="G6" s="650">
        <v>133995.41</v>
      </c>
      <c r="H6" s="651">
        <v>0</v>
      </c>
      <c r="I6" s="650">
        <v>133995.41</v>
      </c>
      <c r="J6" s="652"/>
      <c r="K6" s="652"/>
      <c r="L6" s="653"/>
      <c r="M6" s="653"/>
      <c r="N6" s="653"/>
      <c r="O6" s="653"/>
      <c r="P6" s="653"/>
      <c r="Q6" s="654"/>
      <c r="R6" s="655"/>
      <c r="S6" s="655"/>
      <c r="T6" s="655"/>
      <c r="U6" s="655"/>
      <c r="V6" s="850" t="s">
        <v>13</v>
      </c>
    </row>
    <row r="7" spans="2:22" ht="34.5" customHeight="1">
      <c r="B7" s="1126"/>
      <c r="C7" s="842"/>
      <c r="D7" s="842"/>
      <c r="E7" s="144" t="s">
        <v>281</v>
      </c>
      <c r="F7" s="272" t="s">
        <v>121</v>
      </c>
      <c r="G7" s="642">
        <v>306977.34999999998</v>
      </c>
      <c r="H7" s="643">
        <v>306977.34999999998</v>
      </c>
      <c r="I7" s="642"/>
      <c r="J7" s="644"/>
      <c r="K7" s="644"/>
      <c r="L7" s="645"/>
      <c r="M7" s="645"/>
      <c r="N7" s="645"/>
      <c r="O7" s="645"/>
      <c r="P7" s="645"/>
      <c r="Q7" s="646"/>
      <c r="R7" s="3"/>
      <c r="S7" s="3"/>
      <c r="T7" s="3"/>
      <c r="U7" s="4"/>
      <c r="V7" s="851"/>
    </row>
    <row r="8" spans="2:22" ht="25.5" customHeight="1">
      <c r="B8" s="1126"/>
      <c r="C8" s="842"/>
      <c r="D8" s="842"/>
      <c r="E8" s="144" t="s">
        <v>430</v>
      </c>
      <c r="F8" s="272" t="s">
        <v>122</v>
      </c>
      <c r="G8" s="642">
        <v>67552.53</v>
      </c>
      <c r="H8" s="643">
        <v>67552.53</v>
      </c>
      <c r="I8" s="642"/>
      <c r="J8" s="644"/>
      <c r="K8" s="644"/>
      <c r="L8" s="645"/>
      <c r="M8" s="645"/>
      <c r="N8" s="645"/>
      <c r="O8" s="645"/>
      <c r="P8" s="645"/>
      <c r="Q8" s="646"/>
      <c r="R8" s="2"/>
      <c r="S8" s="2"/>
      <c r="T8" s="2"/>
      <c r="U8" s="4"/>
      <c r="V8" s="851"/>
    </row>
    <row r="9" spans="2:22" ht="100.5" customHeight="1">
      <c r="B9" s="1126"/>
      <c r="C9" s="842"/>
      <c r="D9" s="842"/>
      <c r="E9" s="144" t="s">
        <v>430</v>
      </c>
      <c r="F9" s="275" t="s">
        <v>456</v>
      </c>
      <c r="G9" s="647">
        <v>31896.78</v>
      </c>
      <c r="H9" s="643">
        <v>0</v>
      </c>
      <c r="I9" s="642">
        <v>31896.78</v>
      </c>
      <c r="J9" s="644"/>
      <c r="K9" s="644"/>
      <c r="L9" s="645"/>
      <c r="M9" s="645"/>
      <c r="N9" s="645"/>
      <c r="O9" s="645"/>
      <c r="P9" s="645"/>
      <c r="Q9" s="646"/>
      <c r="R9" s="3"/>
      <c r="S9" s="3"/>
      <c r="T9" s="2"/>
      <c r="U9" s="4"/>
      <c r="V9" s="851"/>
    </row>
    <row r="10" spans="2:22" ht="29.25" customHeight="1" thickBot="1">
      <c r="B10" s="1127"/>
      <c r="C10" s="844"/>
      <c r="D10" s="844"/>
      <c r="E10" s="151" t="s">
        <v>431</v>
      </c>
      <c r="F10" s="656" t="s">
        <v>123</v>
      </c>
      <c r="G10" s="657">
        <v>3000</v>
      </c>
      <c r="H10" s="658">
        <v>3000</v>
      </c>
      <c r="I10" s="659">
        <v>0</v>
      </c>
      <c r="J10" s="660"/>
      <c r="K10" s="660"/>
      <c r="L10" s="661"/>
      <c r="M10" s="661"/>
      <c r="N10" s="661"/>
      <c r="O10" s="661"/>
      <c r="P10" s="661"/>
      <c r="Q10" s="659"/>
      <c r="R10" s="662"/>
      <c r="S10" s="662"/>
      <c r="T10" s="662"/>
      <c r="U10" s="663"/>
      <c r="V10" s="853"/>
    </row>
    <row r="11" spans="2:22" ht="90" customHeight="1">
      <c r="B11" s="1119" t="s">
        <v>166</v>
      </c>
      <c r="C11" s="760" t="s">
        <v>139</v>
      </c>
      <c r="D11" s="734" t="s">
        <v>147</v>
      </c>
      <c r="E11" s="664" t="s">
        <v>292</v>
      </c>
      <c r="F11" s="665" t="s">
        <v>176</v>
      </c>
      <c r="G11" s="666">
        <v>45694</v>
      </c>
      <c r="H11" s="666"/>
      <c r="I11" s="667">
        <v>45694</v>
      </c>
      <c r="J11" s="667"/>
      <c r="K11" s="667"/>
      <c r="L11" s="667"/>
      <c r="M11" s="667"/>
      <c r="N11" s="667"/>
      <c r="O11" s="667"/>
      <c r="P11" s="667"/>
      <c r="Q11" s="652"/>
      <c r="R11" s="668"/>
      <c r="S11" s="668"/>
      <c r="T11" s="668"/>
      <c r="U11" s="668"/>
      <c r="V11" s="1123" t="s">
        <v>140</v>
      </c>
    </row>
    <row r="12" spans="2:22" ht="84.75" customHeight="1" thickBot="1">
      <c r="B12" s="1122"/>
      <c r="C12" s="1086"/>
      <c r="D12" s="736"/>
      <c r="E12" s="253" t="s">
        <v>295</v>
      </c>
      <c r="F12" s="669" t="s">
        <v>177</v>
      </c>
      <c r="G12" s="670">
        <v>98491.59</v>
      </c>
      <c r="H12" s="671">
        <v>98491.59</v>
      </c>
      <c r="I12" s="672"/>
      <c r="J12" s="672"/>
      <c r="K12" s="672"/>
      <c r="L12" s="672"/>
      <c r="M12" s="672"/>
      <c r="N12" s="672"/>
      <c r="O12" s="672"/>
      <c r="P12" s="672"/>
      <c r="Q12" s="672"/>
      <c r="R12" s="673"/>
      <c r="S12" s="673"/>
      <c r="T12" s="673"/>
      <c r="U12" s="673"/>
      <c r="V12" s="1124"/>
    </row>
    <row r="13" spans="2:22" ht="40.5" customHeight="1">
      <c r="B13" s="1115" t="s">
        <v>190</v>
      </c>
      <c r="C13" s="840" t="s">
        <v>193</v>
      </c>
      <c r="D13" s="1069" t="s">
        <v>191</v>
      </c>
      <c r="E13" s="149" t="s">
        <v>432</v>
      </c>
      <c r="F13" s="305" t="s">
        <v>197</v>
      </c>
      <c r="G13" s="674">
        <v>71388</v>
      </c>
      <c r="I13" s="674"/>
      <c r="J13" s="674"/>
      <c r="K13" s="674">
        <v>71388</v>
      </c>
      <c r="L13" s="674"/>
      <c r="M13" s="674"/>
      <c r="N13" s="674"/>
      <c r="O13" s="674"/>
      <c r="P13" s="674"/>
      <c r="Q13" s="674"/>
      <c r="R13" s="25"/>
      <c r="S13" s="25"/>
      <c r="T13" s="25"/>
      <c r="U13" s="25"/>
      <c r="V13" s="737" t="s">
        <v>192</v>
      </c>
    </row>
    <row r="14" spans="2:22" ht="40.5" customHeight="1">
      <c r="B14" s="1116"/>
      <c r="C14" s="842"/>
      <c r="D14" s="1070"/>
      <c r="E14" s="150" t="s">
        <v>433</v>
      </c>
      <c r="F14" s="276" t="s">
        <v>198</v>
      </c>
      <c r="G14" s="648">
        <v>107249</v>
      </c>
      <c r="H14" s="1152"/>
      <c r="I14" s="648"/>
      <c r="J14" s="469"/>
      <c r="K14" s="648">
        <v>107249</v>
      </c>
      <c r="L14" s="648"/>
      <c r="M14" s="648"/>
      <c r="N14" s="648"/>
      <c r="O14" s="648"/>
      <c r="P14" s="648"/>
      <c r="Q14" s="648"/>
      <c r="R14" s="6"/>
      <c r="S14" s="6"/>
      <c r="T14" s="6"/>
      <c r="U14" s="6"/>
      <c r="V14" s="738"/>
    </row>
    <row r="15" spans="2:22" ht="40.5" customHeight="1">
      <c r="B15" s="1116"/>
      <c r="C15" s="842"/>
      <c r="D15" s="1070"/>
      <c r="E15" s="150" t="s">
        <v>434</v>
      </c>
      <c r="F15" s="276" t="s">
        <v>199</v>
      </c>
      <c r="G15" s="648">
        <v>11686.92</v>
      </c>
      <c r="H15" s="1152"/>
      <c r="I15" s="648"/>
      <c r="J15" s="648"/>
      <c r="K15" s="648">
        <v>11686.92</v>
      </c>
      <c r="L15" s="648"/>
      <c r="M15" s="648"/>
      <c r="N15" s="648"/>
      <c r="O15" s="648"/>
      <c r="P15" s="648"/>
      <c r="Q15" s="648"/>
      <c r="R15" s="5"/>
      <c r="S15" s="5"/>
      <c r="T15" s="5"/>
      <c r="U15" s="5"/>
      <c r="V15" s="738"/>
    </row>
    <row r="16" spans="2:22" ht="40.5" customHeight="1" thickBot="1">
      <c r="B16" s="1117"/>
      <c r="C16" s="844"/>
      <c r="D16" s="1118"/>
      <c r="E16" s="151" t="s">
        <v>435</v>
      </c>
      <c r="F16" s="709" t="s">
        <v>200</v>
      </c>
      <c r="G16" s="675">
        <v>4200</v>
      </c>
      <c r="I16" s="675"/>
      <c r="J16" s="675"/>
      <c r="K16" s="675">
        <v>4200</v>
      </c>
      <c r="L16" s="676"/>
      <c r="M16" s="675"/>
      <c r="N16" s="675"/>
      <c r="O16" s="675"/>
      <c r="P16" s="675"/>
      <c r="Q16" s="675"/>
      <c r="R16" s="29"/>
      <c r="S16" s="29"/>
      <c r="T16" s="29"/>
      <c r="U16" s="29"/>
      <c r="V16" s="739"/>
    </row>
    <row r="17" spans="2:22" ht="30.75" customHeight="1">
      <c r="B17" s="1119" t="s">
        <v>202</v>
      </c>
      <c r="C17" s="787" t="s">
        <v>203</v>
      </c>
      <c r="D17" s="790" t="s">
        <v>204</v>
      </c>
      <c r="E17" s="149" t="s">
        <v>375</v>
      </c>
      <c r="F17" s="328" t="s">
        <v>481</v>
      </c>
      <c r="G17" s="674">
        <v>22500</v>
      </c>
      <c r="H17" s="441">
        <f>G17</f>
        <v>22500</v>
      </c>
      <c r="J17" s="674"/>
      <c r="K17" s="674"/>
      <c r="L17" s="674"/>
      <c r="M17" s="674"/>
      <c r="N17" s="674"/>
      <c r="O17" s="674"/>
      <c r="P17" s="674"/>
      <c r="Q17" s="674"/>
      <c r="R17" s="25"/>
      <c r="S17" s="25"/>
      <c r="T17" s="25"/>
      <c r="U17" s="25"/>
      <c r="V17" s="373"/>
    </row>
    <row r="18" spans="2:22" ht="30.75" customHeight="1">
      <c r="B18" s="1120"/>
      <c r="C18" s="788"/>
      <c r="D18" s="788"/>
      <c r="E18" s="150" t="s">
        <v>376</v>
      </c>
      <c r="F18" s="276" t="s">
        <v>176</v>
      </c>
      <c r="G18" s="648">
        <v>39000</v>
      </c>
      <c r="H18" s="648">
        <f>G18</f>
        <v>39000</v>
      </c>
      <c r="I18" s="1152"/>
      <c r="J18" s="648"/>
      <c r="K18" s="648"/>
      <c r="L18" s="648"/>
      <c r="M18" s="648"/>
      <c r="N18" s="648"/>
      <c r="O18" s="648"/>
      <c r="P18" s="648"/>
      <c r="Q18" s="648"/>
      <c r="R18" s="27"/>
      <c r="S18" s="27"/>
      <c r="T18" s="27"/>
      <c r="U18" s="27"/>
      <c r="V18" s="383"/>
    </row>
    <row r="19" spans="2:22" ht="30.75" customHeight="1">
      <c r="B19" s="1121"/>
      <c r="C19" s="788"/>
      <c r="D19" s="788"/>
      <c r="E19" s="150" t="s">
        <v>414</v>
      </c>
      <c r="F19" s="276" t="s">
        <v>457</v>
      </c>
      <c r="G19" s="648">
        <v>10986</v>
      </c>
      <c r="H19" s="648">
        <f>G19</f>
        <v>10986</v>
      </c>
      <c r="I19" s="1152"/>
      <c r="J19" s="648"/>
      <c r="K19" s="648"/>
      <c r="L19" s="648"/>
      <c r="M19" s="648"/>
      <c r="N19" s="648"/>
      <c r="O19" s="648"/>
      <c r="P19" s="648"/>
      <c r="Q19" s="648"/>
      <c r="R19" s="6"/>
      <c r="S19" s="6"/>
      <c r="T19" s="6"/>
      <c r="U19" s="6"/>
      <c r="V19" s="374"/>
    </row>
    <row r="20" spans="2:22" ht="30.75" customHeight="1" thickBot="1">
      <c r="B20" s="1122"/>
      <c r="C20" s="789"/>
      <c r="D20" s="789"/>
      <c r="E20" s="151" t="s">
        <v>458</v>
      </c>
      <c r="F20" s="329" t="s">
        <v>459</v>
      </c>
      <c r="G20" s="675">
        <v>71561.89</v>
      </c>
      <c r="H20" s="675">
        <f>G20</f>
        <v>71561.89</v>
      </c>
      <c r="J20" s="675"/>
      <c r="K20" s="675"/>
      <c r="L20" s="675"/>
      <c r="M20" s="675"/>
      <c r="N20" s="675"/>
      <c r="O20" s="675"/>
      <c r="P20" s="675"/>
      <c r="Q20" s="675"/>
      <c r="R20" s="29"/>
      <c r="S20" s="29"/>
      <c r="T20" s="29"/>
      <c r="U20" s="29"/>
      <c r="V20" s="369"/>
    </row>
    <row r="21" spans="2:22" ht="23.25" customHeight="1" thickBot="1">
      <c r="B21" s="242"/>
      <c r="C21" s="1141"/>
      <c r="D21" s="1141"/>
      <c r="E21" s="1142"/>
      <c r="F21" s="1143" t="s">
        <v>40</v>
      </c>
      <c r="G21" s="1144">
        <f>SUM(G6:G20)</f>
        <v>1026179.4700000001</v>
      </c>
      <c r="H21" s="1144">
        <f>SUM(H6:H20)</f>
        <v>620069.36</v>
      </c>
      <c r="I21" s="1144">
        <f>SUM(I6:I20)</f>
        <v>211586.19</v>
      </c>
      <c r="J21" s="1144">
        <f t="shared" ref="J21:Q21" si="0">SUM(J6:J20)</f>
        <v>0</v>
      </c>
      <c r="K21" s="1144">
        <f t="shared" si="0"/>
        <v>194523.92</v>
      </c>
      <c r="L21" s="1144">
        <f t="shared" si="0"/>
        <v>0</v>
      </c>
      <c r="M21" s="1144">
        <f t="shared" si="0"/>
        <v>0</v>
      </c>
      <c r="N21" s="1144">
        <f t="shared" si="0"/>
        <v>0</v>
      </c>
      <c r="O21" s="1144">
        <f t="shared" si="0"/>
        <v>0</v>
      </c>
      <c r="P21" s="1144">
        <f t="shared" si="0"/>
        <v>0</v>
      </c>
      <c r="Q21" s="1144">
        <f t="shared" si="0"/>
        <v>0</v>
      </c>
      <c r="R21" s="1145"/>
      <c r="S21" s="1145"/>
      <c r="T21" s="1145"/>
      <c r="U21" s="1145"/>
      <c r="V21" s="1146"/>
    </row>
    <row r="22" spans="2:22" ht="28.5" customHeight="1" thickBot="1">
      <c r="B22" s="1150"/>
      <c r="C22" s="1151"/>
      <c r="D22" s="1151"/>
    </row>
    <row r="23" spans="2:22" ht="31.5" customHeight="1">
      <c r="B23" s="1149" t="s">
        <v>252</v>
      </c>
      <c r="C23" s="1147"/>
      <c r="D23" s="1148"/>
      <c r="E23" s="191" t="s">
        <v>251</v>
      </c>
      <c r="F23" s="191" t="s">
        <v>460</v>
      </c>
      <c r="G23" s="192" t="s">
        <v>254</v>
      </c>
    </row>
    <row r="24" spans="2:22" ht="42" customHeight="1">
      <c r="B24" s="1111" t="s">
        <v>255</v>
      </c>
      <c r="C24" s="1111"/>
      <c r="D24" s="1111"/>
      <c r="E24" s="156">
        <f>F24/$F$28</f>
        <v>0.61603289386828208</v>
      </c>
      <c r="F24" s="157">
        <f>SUM(G6:G10)</f>
        <v>543422.07000000007</v>
      </c>
      <c r="G24" s="158">
        <f>SUM(H6:H10)</f>
        <v>377529.88</v>
      </c>
    </row>
    <row r="25" spans="2:22" ht="42" customHeight="1">
      <c r="B25" s="1111" t="s">
        <v>166</v>
      </c>
      <c r="C25" s="1111"/>
      <c r="D25" s="1111"/>
      <c r="E25" s="156">
        <f t="shared" ref="E25:E27" si="1">F25/$F$28</f>
        <v>0.16345134135204636</v>
      </c>
      <c r="F25" s="159">
        <f>SUM(G11:G12)</f>
        <v>144185.59</v>
      </c>
      <c r="G25" s="160">
        <f>SUM(H11:H12)</f>
        <v>98491.59</v>
      </c>
    </row>
    <row r="26" spans="2:22" ht="42" customHeight="1">
      <c r="B26" s="1111" t="s">
        <v>256</v>
      </c>
      <c r="C26" s="1111"/>
      <c r="D26" s="1111"/>
      <c r="E26" s="156">
        <f t="shared" si="1"/>
        <v>0.22051576477967152</v>
      </c>
      <c r="F26" s="157">
        <f>SUM(G13:G16)</f>
        <v>194523.92</v>
      </c>
      <c r="G26" s="158">
        <f>SUM(H13:H16)</f>
        <v>0</v>
      </c>
    </row>
    <row r="27" spans="2:22" ht="42" customHeight="1">
      <c r="B27" s="864" t="s">
        <v>202</v>
      </c>
      <c r="C27" s="865"/>
      <c r="D27" s="866"/>
      <c r="E27" s="156">
        <f t="shared" si="1"/>
        <v>0.1377888432471718</v>
      </c>
      <c r="F27" s="157">
        <f>SUM(G18:G20)</f>
        <v>121547.89</v>
      </c>
      <c r="G27" s="1181">
        <f>SUM(H17:H20)</f>
        <v>144047.89000000001</v>
      </c>
    </row>
    <row r="28" spans="2:22" ht="30" customHeight="1" thickBot="1">
      <c r="B28" s="1112" t="s">
        <v>40</v>
      </c>
      <c r="C28" s="1113"/>
      <c r="D28" s="1114"/>
      <c r="E28" s="331">
        <f>SUM(E24:E26)</f>
        <v>0.99999999999999989</v>
      </c>
      <c r="F28" s="332">
        <f>SUM(F24:F26)</f>
        <v>882131.58000000007</v>
      </c>
      <c r="G28" s="333">
        <f>SUM(G24:G26)</f>
        <v>476021.47</v>
      </c>
    </row>
  </sheetData>
  <mergeCells count="37">
    <mergeCell ref="H4:K4"/>
    <mergeCell ref="B1:V1"/>
    <mergeCell ref="B2:V2"/>
    <mergeCell ref="B3:V3"/>
    <mergeCell ref="B4:B5"/>
    <mergeCell ref="C4:C5"/>
    <mergeCell ref="D4:D5"/>
    <mergeCell ref="E4:E5"/>
    <mergeCell ref="F4:F5"/>
    <mergeCell ref="G4:G5"/>
    <mergeCell ref="V4:V5"/>
    <mergeCell ref="L4:M4"/>
    <mergeCell ref="N4:N5"/>
    <mergeCell ref="O4:O5"/>
    <mergeCell ref="P4:P5"/>
    <mergeCell ref="Q4:Q5"/>
    <mergeCell ref="B11:B12"/>
    <mergeCell ref="C11:C12"/>
    <mergeCell ref="D11:D12"/>
    <mergeCell ref="V11:V12"/>
    <mergeCell ref="D6:D10"/>
    <mergeCell ref="C6:C10"/>
    <mergeCell ref="B6:B10"/>
    <mergeCell ref="V6:V10"/>
    <mergeCell ref="B25:D25"/>
    <mergeCell ref="B26:D26"/>
    <mergeCell ref="B28:D28"/>
    <mergeCell ref="B27:D27"/>
    <mergeCell ref="V13:V16"/>
    <mergeCell ref="B13:B16"/>
    <mergeCell ref="C13:C16"/>
    <mergeCell ref="D13:D16"/>
    <mergeCell ref="B17:B20"/>
    <mergeCell ref="C17:C20"/>
    <mergeCell ref="D17:D20"/>
    <mergeCell ref="B23:D23"/>
    <mergeCell ref="B24:D24"/>
  </mergeCells>
  <pageMargins left="0.25" right="0.25" top="0.75" bottom="0.75" header="0.3" footer="0.3"/>
  <pageSetup paperSize="9" scale="6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centro</vt:lpstr>
      <vt:lpstr>periferia</vt:lpstr>
      <vt:lpstr>Cuchil</vt:lpstr>
      <vt:lpstr>Guel</vt:lpstr>
      <vt:lpstr>San Bart</vt:lpstr>
      <vt:lpstr>San José</vt:lpstr>
      <vt:lpstr>Gima</vt:lpstr>
      <vt:lpstr>Ludo</vt:lpstr>
      <vt:lpstr>Varias C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LULU</dc:creator>
  <cp:lastModifiedBy>LULU</cp:lastModifiedBy>
  <cp:lastPrinted>2019-05-13T17:11:03Z</cp:lastPrinted>
  <dcterms:created xsi:type="dcterms:W3CDTF">2019-02-25T17:52:16Z</dcterms:created>
  <dcterms:modified xsi:type="dcterms:W3CDTF">2019-05-14T01:56:56Z</dcterms:modified>
</cp:coreProperties>
</file>