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9045" activeTab="1"/>
  </bookViews>
  <sheets>
    <sheet name="MUNI infimas" sheetId="163" r:id="rId1"/>
    <sheet name="MUNI procesos" sheetId="162" r:id="rId2"/>
    <sheet name="MUNI catalogo" sheetId="164" r:id="rId3"/>
  </sheets>
  <calcPr calcId="152511"/>
</workbook>
</file>

<file path=xl/calcChain.xml><?xml version="1.0" encoding="utf-8"?>
<calcChain xmlns="http://schemas.openxmlformats.org/spreadsheetml/2006/main">
  <c r="P56" i="164" l="1"/>
  <c r="O56" i="164"/>
  <c r="N56" i="164"/>
  <c r="P55" i="164"/>
  <c r="P53" i="164"/>
  <c r="P52" i="164"/>
  <c r="P51" i="164"/>
  <c r="P50" i="164"/>
  <c r="P49" i="164"/>
  <c r="P48" i="164"/>
  <c r="P47" i="164"/>
  <c r="P46" i="164"/>
  <c r="P45" i="164"/>
  <c r="P43" i="164"/>
  <c r="P42" i="164"/>
  <c r="P41" i="164"/>
  <c r="P40" i="164"/>
  <c r="P39" i="164"/>
  <c r="P38" i="164"/>
  <c r="P37" i="164"/>
  <c r="P36" i="164"/>
  <c r="P35" i="164"/>
  <c r="P34" i="164"/>
  <c r="P33" i="164"/>
  <c r="P32" i="164"/>
  <c r="P31" i="164"/>
  <c r="P30" i="164"/>
  <c r="P29" i="164"/>
  <c r="P28" i="164"/>
  <c r="P27" i="164"/>
  <c r="P26" i="164"/>
  <c r="P25" i="164"/>
  <c r="P24" i="164"/>
  <c r="P23" i="164"/>
  <c r="P22" i="164"/>
  <c r="P21" i="164"/>
  <c r="P20" i="164"/>
  <c r="P19" i="164"/>
  <c r="N19" i="164"/>
  <c r="P18" i="164"/>
  <c r="N18" i="164"/>
  <c r="P17" i="164"/>
  <c r="P16" i="164"/>
  <c r="N16" i="164"/>
  <c r="P15" i="164"/>
  <c r="O15" i="164"/>
  <c r="P14" i="164"/>
  <c r="P13" i="164"/>
  <c r="P12" i="164"/>
  <c r="P11" i="164"/>
  <c r="P10" i="164"/>
  <c r="P9" i="164"/>
  <c r="P8" i="164"/>
  <c r="P7" i="164"/>
  <c r="P6" i="164"/>
  <c r="R123" i="162"/>
  <c r="R122" i="162"/>
  <c r="R121" i="162"/>
  <c r="R120" i="162"/>
  <c r="R119" i="162"/>
  <c r="R118" i="162"/>
  <c r="R117" i="162"/>
  <c r="R116" i="162"/>
  <c r="R115" i="162"/>
  <c r="R114" i="162"/>
  <c r="R113" i="162"/>
  <c r="R112" i="162"/>
  <c r="R111" i="162"/>
  <c r="R110" i="162"/>
  <c r="R109" i="162"/>
  <c r="R108" i="162"/>
  <c r="R107" i="162"/>
  <c r="R106" i="162"/>
  <c r="R105" i="162"/>
  <c r="R104" i="162"/>
  <c r="R103" i="162"/>
  <c r="R102" i="162"/>
  <c r="R101" i="162"/>
  <c r="R100" i="162"/>
  <c r="R99" i="162"/>
  <c r="R98" i="162"/>
  <c r="R97" i="162"/>
  <c r="R96" i="162"/>
  <c r="R95" i="162"/>
  <c r="R94" i="162"/>
  <c r="R93" i="162"/>
  <c r="R92" i="162"/>
  <c r="R91" i="162"/>
  <c r="R90" i="162"/>
  <c r="R89" i="162"/>
  <c r="R88" i="162"/>
  <c r="R87" i="162"/>
  <c r="R86" i="162"/>
  <c r="R85" i="162"/>
  <c r="R84" i="162"/>
  <c r="R83" i="162"/>
  <c r="R82" i="162"/>
  <c r="R80" i="162"/>
  <c r="R79" i="162"/>
  <c r="R78" i="162"/>
  <c r="R77" i="162"/>
  <c r="R76" i="162"/>
  <c r="R75" i="162"/>
  <c r="R74" i="162"/>
  <c r="P74" i="162"/>
  <c r="R73" i="162"/>
  <c r="R72" i="162"/>
  <c r="R71" i="162"/>
  <c r="Q71" i="162"/>
  <c r="R70" i="162"/>
  <c r="R68" i="162"/>
  <c r="R67" i="162"/>
  <c r="R66" i="162"/>
  <c r="R65" i="162"/>
  <c r="R64" i="162"/>
  <c r="R63" i="162"/>
  <c r="R62" i="162"/>
  <c r="R61" i="162"/>
  <c r="R60" i="162"/>
  <c r="R59" i="162"/>
  <c r="R58" i="162"/>
  <c r="R57" i="162"/>
  <c r="R56" i="162"/>
  <c r="R55" i="162"/>
  <c r="R54" i="162"/>
  <c r="R53" i="162"/>
  <c r="R52" i="162"/>
  <c r="R51" i="162"/>
  <c r="R50" i="162"/>
  <c r="R49" i="162"/>
  <c r="R48" i="162"/>
  <c r="R47" i="162"/>
  <c r="R46" i="162"/>
  <c r="R45" i="162"/>
  <c r="R44" i="162"/>
  <c r="R43" i="162"/>
  <c r="R42" i="162"/>
  <c r="R41" i="162"/>
  <c r="R40" i="162"/>
  <c r="R39" i="162"/>
  <c r="R38" i="162"/>
  <c r="R37" i="162"/>
  <c r="R36" i="162"/>
  <c r="Q36" i="162"/>
  <c r="R35" i="162"/>
  <c r="Q35" i="162"/>
  <c r="R34" i="162"/>
  <c r="R33" i="162"/>
  <c r="R32" i="162"/>
  <c r="R31" i="162"/>
  <c r="R30" i="162"/>
  <c r="R29" i="162"/>
  <c r="R28" i="162"/>
  <c r="R27" i="162"/>
  <c r="R26" i="162"/>
  <c r="R25" i="162"/>
  <c r="R24" i="162"/>
  <c r="R23" i="162"/>
  <c r="R22" i="162"/>
  <c r="R21" i="162"/>
  <c r="R20" i="162"/>
  <c r="R19" i="162"/>
  <c r="R18" i="162"/>
  <c r="R17" i="162"/>
  <c r="R16" i="162"/>
  <c r="R15" i="162"/>
  <c r="R14" i="162"/>
  <c r="R13" i="162"/>
  <c r="R12" i="162"/>
  <c r="R11" i="162"/>
  <c r="R10" i="162"/>
  <c r="R9" i="162"/>
  <c r="R8" i="162"/>
  <c r="R7" i="162"/>
  <c r="R6" i="162"/>
  <c r="R418" i="163"/>
  <c r="Q418" i="163"/>
  <c r="P418" i="163"/>
  <c r="R417" i="163"/>
  <c r="R416" i="163"/>
  <c r="R415" i="163"/>
  <c r="R414" i="163"/>
  <c r="R413" i="163"/>
  <c r="R412" i="163"/>
  <c r="R411" i="163"/>
  <c r="R410" i="163"/>
  <c r="R409" i="163"/>
  <c r="R408" i="163"/>
  <c r="R407" i="163"/>
  <c r="R406" i="163"/>
  <c r="R405" i="163"/>
  <c r="R404" i="163"/>
  <c r="R403" i="163"/>
  <c r="P403" i="163"/>
  <c r="R402" i="163"/>
  <c r="R401" i="163"/>
  <c r="R400" i="163"/>
  <c r="R399" i="163"/>
  <c r="R398" i="163"/>
  <c r="R397" i="163"/>
  <c r="R396" i="163"/>
  <c r="R395" i="163"/>
  <c r="R394" i="163"/>
  <c r="R393" i="163"/>
  <c r="R392" i="163"/>
  <c r="R391" i="163"/>
  <c r="R390" i="163"/>
  <c r="R389" i="163"/>
  <c r="R388" i="163"/>
  <c r="R387" i="163"/>
  <c r="Q387" i="163"/>
  <c r="R386" i="163"/>
  <c r="R385" i="163"/>
  <c r="R384" i="163"/>
  <c r="R383" i="163"/>
  <c r="R382" i="163"/>
  <c r="R381" i="163"/>
  <c r="R380" i="163"/>
  <c r="P380" i="163"/>
  <c r="R379" i="163"/>
  <c r="R378" i="163"/>
  <c r="P378" i="163"/>
  <c r="R377" i="163"/>
  <c r="R376" i="163"/>
  <c r="R375" i="163"/>
  <c r="R374" i="163"/>
  <c r="R373" i="163"/>
  <c r="R372" i="163"/>
  <c r="R371" i="163"/>
  <c r="R370" i="163"/>
  <c r="R369" i="163"/>
  <c r="R367" i="163"/>
  <c r="R366" i="163"/>
  <c r="R365" i="163"/>
  <c r="R364" i="163"/>
  <c r="R363" i="163"/>
  <c r="R362" i="163"/>
  <c r="R361" i="163"/>
  <c r="R360" i="163"/>
  <c r="R359" i="163"/>
  <c r="R358" i="163"/>
  <c r="R357" i="163"/>
  <c r="R356" i="163"/>
  <c r="R355" i="163"/>
  <c r="R354" i="163"/>
  <c r="P354" i="163"/>
  <c r="R353" i="163"/>
  <c r="P353" i="163"/>
  <c r="R352" i="163"/>
  <c r="R351" i="163"/>
  <c r="R350" i="163"/>
  <c r="R349" i="163"/>
  <c r="R348" i="163"/>
  <c r="R347" i="163"/>
  <c r="R346" i="163"/>
  <c r="R345" i="163"/>
  <c r="R344" i="163"/>
  <c r="R343" i="163"/>
  <c r="R342" i="163"/>
  <c r="R341" i="163"/>
  <c r="R340" i="163"/>
  <c r="R339" i="163"/>
  <c r="R338" i="163"/>
  <c r="R337" i="163"/>
  <c r="R336" i="163"/>
  <c r="R335" i="163"/>
  <c r="P335" i="163"/>
  <c r="R334" i="163"/>
  <c r="R333" i="163"/>
  <c r="R332" i="163"/>
  <c r="R331" i="163"/>
  <c r="R330" i="163"/>
  <c r="R329" i="163"/>
  <c r="R328" i="163"/>
  <c r="R327" i="163"/>
  <c r="R326" i="163"/>
  <c r="R325" i="163"/>
  <c r="R324" i="163"/>
  <c r="R323" i="163"/>
  <c r="R322" i="163"/>
  <c r="R321" i="163"/>
  <c r="R320" i="163"/>
  <c r="R319" i="163"/>
  <c r="R318" i="163"/>
  <c r="R317" i="163"/>
  <c r="R316" i="163"/>
  <c r="R315" i="163"/>
  <c r="R314" i="163"/>
  <c r="P314" i="163"/>
  <c r="R313" i="163"/>
  <c r="R312" i="163"/>
  <c r="R311" i="163"/>
  <c r="R310" i="163"/>
  <c r="R309" i="163"/>
  <c r="R308" i="163"/>
  <c r="R307" i="163"/>
  <c r="P307" i="163"/>
  <c r="R306" i="163"/>
  <c r="R305" i="163"/>
  <c r="R304" i="163"/>
  <c r="R303" i="163"/>
  <c r="R302" i="163"/>
  <c r="R301" i="163"/>
  <c r="R300" i="163"/>
  <c r="R299" i="163"/>
  <c r="R298" i="163"/>
  <c r="R297" i="163"/>
  <c r="R296" i="163"/>
  <c r="R295" i="163"/>
  <c r="R294" i="163"/>
  <c r="P294" i="163"/>
  <c r="R293" i="163"/>
  <c r="R292" i="163"/>
  <c r="R291" i="163"/>
  <c r="R290" i="163"/>
  <c r="R289" i="163"/>
  <c r="P289" i="163"/>
  <c r="R288" i="163"/>
  <c r="R287" i="163"/>
  <c r="R286" i="163"/>
  <c r="R285" i="163"/>
  <c r="R284" i="163"/>
  <c r="P284" i="163"/>
  <c r="R283" i="163"/>
  <c r="R282" i="163"/>
  <c r="R281" i="163"/>
  <c r="R280" i="163"/>
  <c r="R279" i="163"/>
  <c r="R278" i="163"/>
  <c r="R277" i="163"/>
  <c r="R276" i="163"/>
  <c r="R275" i="163"/>
  <c r="R274" i="163"/>
  <c r="R273" i="163"/>
  <c r="R272" i="163"/>
  <c r="R271" i="163"/>
  <c r="R270" i="163"/>
  <c r="R269" i="163"/>
  <c r="R268" i="163"/>
  <c r="R267" i="163"/>
  <c r="R266" i="163"/>
  <c r="R265" i="163"/>
  <c r="R264" i="163"/>
  <c r="R263" i="163"/>
  <c r="R262" i="163"/>
  <c r="R261" i="163"/>
  <c r="P261" i="163"/>
  <c r="R260" i="163"/>
  <c r="R259" i="163"/>
  <c r="R258" i="163"/>
  <c r="R257" i="163"/>
  <c r="R256" i="163"/>
  <c r="R255" i="163"/>
  <c r="R254" i="163"/>
  <c r="R253" i="163"/>
  <c r="R252" i="163"/>
  <c r="R251" i="163"/>
  <c r="R250" i="163"/>
  <c r="R249" i="163"/>
  <c r="R248" i="163"/>
  <c r="R247" i="163"/>
  <c r="R246" i="163"/>
  <c r="R245" i="163"/>
  <c r="R244" i="163"/>
  <c r="R243" i="163"/>
  <c r="R242" i="163"/>
  <c r="R241" i="163"/>
  <c r="R240" i="163"/>
  <c r="R239" i="163"/>
  <c r="R238" i="163"/>
  <c r="R237" i="163"/>
  <c r="R236" i="163"/>
  <c r="R235" i="163"/>
  <c r="R234" i="163"/>
  <c r="R233" i="163"/>
  <c r="R232" i="163"/>
  <c r="R231" i="163"/>
  <c r="R230" i="163"/>
  <c r="R229" i="163"/>
  <c r="R228" i="163"/>
  <c r="R227" i="163"/>
  <c r="R226" i="163"/>
  <c r="R225" i="163"/>
  <c r="R224" i="163"/>
  <c r="R223" i="163"/>
  <c r="R222" i="163"/>
  <c r="R221" i="163"/>
  <c r="R220" i="163"/>
  <c r="R219" i="163"/>
  <c r="P219" i="163"/>
  <c r="R218" i="163"/>
  <c r="R217" i="163"/>
  <c r="R216" i="163"/>
  <c r="P216" i="163"/>
  <c r="R215" i="163"/>
  <c r="R214" i="163"/>
  <c r="R213" i="163"/>
  <c r="R212" i="163"/>
  <c r="R211" i="163"/>
  <c r="R210" i="163"/>
  <c r="R209" i="163"/>
  <c r="R208" i="163"/>
  <c r="P208" i="163"/>
  <c r="R207" i="163"/>
  <c r="R206" i="163"/>
  <c r="R205" i="163"/>
  <c r="R204" i="163"/>
  <c r="R203" i="163"/>
  <c r="R202" i="163"/>
  <c r="R201" i="163"/>
  <c r="P201" i="163"/>
  <c r="R200" i="163"/>
  <c r="R199" i="163"/>
  <c r="R198" i="163"/>
  <c r="P198" i="163"/>
  <c r="R197" i="163"/>
  <c r="P197" i="163"/>
  <c r="R196" i="163"/>
  <c r="R195" i="163"/>
  <c r="R194" i="163"/>
  <c r="R193" i="163"/>
  <c r="R192" i="163"/>
  <c r="R191" i="163"/>
  <c r="R190" i="163"/>
  <c r="R189" i="163"/>
  <c r="R188" i="163"/>
  <c r="R187" i="163"/>
  <c r="R186" i="163"/>
  <c r="Q186" i="163"/>
  <c r="R185" i="163"/>
  <c r="R184" i="163"/>
  <c r="R183" i="163"/>
  <c r="R182" i="163"/>
  <c r="R181" i="163"/>
  <c r="R180" i="163"/>
  <c r="R179" i="163"/>
  <c r="P179" i="163"/>
  <c r="R178" i="163"/>
  <c r="R177" i="163"/>
  <c r="R176" i="163"/>
  <c r="R175" i="163"/>
  <c r="R174" i="163"/>
  <c r="R173" i="163"/>
  <c r="R172" i="163"/>
  <c r="R171" i="163"/>
  <c r="R170" i="163"/>
  <c r="R169" i="163"/>
  <c r="R168" i="163"/>
  <c r="R167" i="163"/>
  <c r="R166" i="163"/>
  <c r="R165" i="163"/>
  <c r="R164" i="163"/>
  <c r="R163" i="163"/>
  <c r="R162" i="163"/>
  <c r="P162" i="163"/>
  <c r="R161" i="163"/>
  <c r="R160" i="163"/>
  <c r="R159" i="163"/>
  <c r="R158" i="163"/>
  <c r="R157" i="163"/>
  <c r="R156" i="163"/>
  <c r="R155" i="163"/>
  <c r="R154" i="163"/>
  <c r="R153" i="163"/>
  <c r="R152" i="163"/>
  <c r="R151" i="163"/>
  <c r="R150" i="163"/>
  <c r="R149" i="163"/>
  <c r="R148" i="163"/>
  <c r="R147" i="163"/>
  <c r="R146" i="163"/>
  <c r="R145" i="163"/>
  <c r="R144" i="163"/>
  <c r="R143" i="163"/>
  <c r="R142" i="163"/>
  <c r="R141" i="163"/>
  <c r="R140" i="163"/>
  <c r="R139" i="163"/>
  <c r="R138" i="163"/>
  <c r="R137" i="163"/>
  <c r="P137" i="163"/>
  <c r="R136" i="163"/>
  <c r="R135" i="163"/>
  <c r="R134" i="163"/>
  <c r="P134" i="163"/>
  <c r="R133" i="163"/>
  <c r="R132" i="163"/>
  <c r="P132" i="163"/>
  <c r="R131" i="163"/>
  <c r="R130" i="163"/>
  <c r="R129" i="163"/>
  <c r="R128" i="163"/>
  <c r="R127" i="163"/>
  <c r="R126" i="163"/>
  <c r="R125" i="163"/>
  <c r="R124" i="163"/>
  <c r="R123" i="163"/>
  <c r="R122" i="163"/>
  <c r="R121" i="163"/>
  <c r="R120" i="163"/>
  <c r="R119" i="163"/>
  <c r="R118" i="163"/>
  <c r="R117" i="163"/>
  <c r="R116" i="163"/>
  <c r="R115" i="163"/>
  <c r="R114" i="163"/>
  <c r="R113" i="163"/>
  <c r="R112" i="163"/>
  <c r="R111" i="163"/>
  <c r="R110" i="163"/>
  <c r="R109" i="163"/>
  <c r="R108" i="163"/>
  <c r="R107" i="163"/>
  <c r="R106" i="163"/>
  <c r="R105" i="163"/>
  <c r="R104" i="163"/>
  <c r="R103" i="163"/>
  <c r="R102" i="163"/>
  <c r="R101" i="163"/>
  <c r="R100" i="163"/>
  <c r="R99" i="163"/>
  <c r="R98" i="163"/>
  <c r="R97" i="163"/>
  <c r="R96" i="163"/>
  <c r="R95" i="163"/>
  <c r="R94" i="163"/>
  <c r="P94" i="163"/>
  <c r="R93" i="163"/>
  <c r="P93" i="163"/>
  <c r="R92" i="163"/>
  <c r="R91" i="163"/>
  <c r="R90" i="163"/>
  <c r="R89" i="163"/>
  <c r="R88" i="163"/>
  <c r="R87" i="163"/>
  <c r="P87" i="163"/>
  <c r="R86" i="163"/>
  <c r="R85" i="163"/>
  <c r="R84" i="163"/>
  <c r="R83" i="163"/>
  <c r="R82" i="163"/>
  <c r="R81" i="163"/>
  <c r="R80" i="163"/>
  <c r="R79" i="163"/>
  <c r="R78" i="163"/>
  <c r="R77" i="163"/>
  <c r="P77" i="163"/>
  <c r="R76" i="163"/>
  <c r="P76" i="163"/>
  <c r="R75" i="163"/>
  <c r="R74" i="163"/>
  <c r="P74" i="163"/>
  <c r="R73" i="163"/>
  <c r="R72" i="163"/>
  <c r="P72" i="163"/>
  <c r="R71" i="163"/>
  <c r="R70" i="163"/>
  <c r="R69" i="163"/>
  <c r="R68" i="163"/>
  <c r="R67" i="163"/>
  <c r="R66" i="163"/>
  <c r="R65" i="163"/>
  <c r="R64" i="163"/>
  <c r="R63" i="163"/>
  <c r="R62" i="163"/>
  <c r="R61" i="163"/>
  <c r="R60" i="163"/>
  <c r="R59" i="163"/>
  <c r="R58" i="163"/>
  <c r="R57" i="163"/>
  <c r="R56" i="163"/>
  <c r="R55" i="163"/>
  <c r="R54" i="163"/>
  <c r="R53" i="163"/>
  <c r="R52" i="163"/>
  <c r="R51" i="163"/>
  <c r="R50" i="163"/>
  <c r="R49" i="163"/>
  <c r="R48" i="163"/>
  <c r="R47" i="163"/>
  <c r="R46" i="163"/>
  <c r="R45" i="163"/>
  <c r="R44" i="163"/>
  <c r="R43" i="163"/>
  <c r="R42" i="163"/>
  <c r="R41" i="163"/>
  <c r="R40" i="163"/>
  <c r="R39" i="163"/>
  <c r="R38" i="163"/>
  <c r="R37" i="163"/>
  <c r="R36" i="163"/>
  <c r="R35" i="163"/>
  <c r="R34" i="163"/>
  <c r="R33" i="163"/>
  <c r="R32" i="163"/>
  <c r="R31" i="163"/>
  <c r="R30" i="163"/>
  <c r="R29" i="163"/>
  <c r="R28" i="163"/>
  <c r="R27" i="163"/>
  <c r="R26" i="163"/>
  <c r="R25" i="163"/>
  <c r="R24" i="163"/>
  <c r="R23" i="163"/>
  <c r="R22" i="163"/>
  <c r="R21" i="163"/>
  <c r="R20" i="163"/>
  <c r="R19" i="163"/>
  <c r="R18" i="163"/>
  <c r="R17" i="163"/>
  <c r="R16" i="163"/>
  <c r="R15" i="163"/>
  <c r="R14" i="163"/>
  <c r="R13" i="163"/>
  <c r="R12" i="163"/>
  <c r="R11" i="163"/>
  <c r="R10" i="163"/>
  <c r="R9" i="163"/>
</calcChain>
</file>

<file path=xl/sharedStrings.xml><?xml version="1.0" encoding="utf-8"?>
<sst xmlns="http://schemas.openxmlformats.org/spreadsheetml/2006/main" count="5902" uniqueCount="2096">
  <si>
    <t>TRANSPORTE</t>
  </si>
  <si>
    <t>Nº</t>
  </si>
  <si>
    <t>RUC</t>
  </si>
  <si>
    <t>SERVICIOS</t>
  </si>
  <si>
    <t>BIENES</t>
  </si>
  <si>
    <t>001-001</t>
  </si>
  <si>
    <t>002-001</t>
  </si>
  <si>
    <t>002-002</t>
  </si>
  <si>
    <t>0100621416001</t>
  </si>
  <si>
    <t>0103203709001</t>
  </si>
  <si>
    <t>CARDENAS PACHECO CECILIA</t>
  </si>
  <si>
    <t>SERV. PROF.</t>
  </si>
  <si>
    <t>0002292</t>
  </si>
  <si>
    <t>GASOLINERA DON ANTONIO</t>
  </si>
  <si>
    <t>001-008</t>
  </si>
  <si>
    <t>000001307</t>
  </si>
  <si>
    <t>0160049440001</t>
  </si>
  <si>
    <t>EMAPAS-G</t>
  </si>
  <si>
    <t>001-503</t>
  </si>
  <si>
    <t>000000556</t>
  </si>
  <si>
    <t>0190170322001</t>
  </si>
  <si>
    <t>GREENLEAF</t>
  </si>
  <si>
    <t>000000557</t>
  </si>
  <si>
    <t>00000101</t>
  </si>
  <si>
    <t>MANO DE OBRA</t>
  </si>
  <si>
    <t>ARRENDAMIENTO</t>
  </si>
  <si>
    <t>00000043</t>
  </si>
  <si>
    <t>0190411729001</t>
  </si>
  <si>
    <t>MARV COMPU CIA. LTDA.</t>
  </si>
  <si>
    <t>0103059770001</t>
  </si>
  <si>
    <t>MATUTE VINTIMILLA MILTON EUGENIO</t>
  </si>
  <si>
    <t>0102835881001</t>
  </si>
  <si>
    <t>VASQUEZ VERA MARIA CRISTINA</t>
  </si>
  <si>
    <t>000000582</t>
  </si>
  <si>
    <t>000010162</t>
  </si>
  <si>
    <t>0102643335001</t>
  </si>
  <si>
    <t xml:space="preserve">PLASTILUZ </t>
  </si>
  <si>
    <t>000010163</t>
  </si>
  <si>
    <t>0000453</t>
  </si>
  <si>
    <t>0103295994001</t>
  </si>
  <si>
    <t>PLASENCIA SALAZAR LUIS GONZALO</t>
  </si>
  <si>
    <t>0000349</t>
  </si>
  <si>
    <t>0104540364001</t>
  </si>
  <si>
    <t>PACHAMAMA</t>
  </si>
  <si>
    <t>001-102</t>
  </si>
  <si>
    <t>000001461</t>
  </si>
  <si>
    <t>0190167739001</t>
  </si>
  <si>
    <t>OFFICE SOLUCIONES CIA. LTDA.</t>
  </si>
  <si>
    <t>0000163</t>
  </si>
  <si>
    <t>0105770598001</t>
  </si>
  <si>
    <t>SALINAS SANCHEZ ADRIANA KATHERINE</t>
  </si>
  <si>
    <t>0000162</t>
  </si>
  <si>
    <t>0000308</t>
  </si>
  <si>
    <t>0102385879001</t>
  </si>
  <si>
    <t>SAMANIEGO SAMANIEGO VICENTE GERARDO</t>
  </si>
  <si>
    <t>0000490</t>
  </si>
  <si>
    <t>0104944665001</t>
  </si>
  <si>
    <t>SEGOVIA GRANDA CARLOS ISRAEL</t>
  </si>
  <si>
    <t>0000489</t>
  </si>
  <si>
    <t>00000084</t>
  </si>
  <si>
    <t>0104190269001</t>
  </si>
  <si>
    <t>SALINAS CALLE FRANKLIN PATRICIO</t>
  </si>
  <si>
    <t>0000167</t>
  </si>
  <si>
    <t>0000377</t>
  </si>
  <si>
    <t>0101040509001</t>
  </si>
  <si>
    <t>ORTEGA PESANTEZ EFREN GERARDO</t>
  </si>
  <si>
    <t>000015768</t>
  </si>
  <si>
    <t>0102569993001</t>
  </si>
  <si>
    <t>RADIO STEREO FAZAYÑAN</t>
  </si>
  <si>
    <t>PUBLICIDAD</t>
  </si>
  <si>
    <t>0101638823001</t>
  </si>
  <si>
    <t>BARROS VELEZ ARTURO RENE</t>
  </si>
  <si>
    <t>0000463</t>
  </si>
  <si>
    <t>0104941141001</t>
  </si>
  <si>
    <t>0002299</t>
  </si>
  <si>
    <t>LIVICHUZHCA UYAGUARI MARIA CECILIA</t>
  </si>
  <si>
    <t>0000198</t>
  </si>
  <si>
    <t>0103492633001</t>
  </si>
  <si>
    <t>BUENO LEON ANGEL OSWALDO</t>
  </si>
  <si>
    <t>000003849</t>
  </si>
  <si>
    <t>2390014891001</t>
  </si>
  <si>
    <t>SANI GROUP S.C.</t>
  </si>
  <si>
    <t>000003850</t>
  </si>
  <si>
    <t>0001960</t>
  </si>
  <si>
    <t>0102721487001</t>
  </si>
  <si>
    <t>CARRION FAREZ JUAN EDWIN</t>
  </si>
  <si>
    <t>00002308</t>
  </si>
  <si>
    <t>0017148</t>
  </si>
  <si>
    <t>0101178333001</t>
  </si>
  <si>
    <t>PUMA MAYANCELA MIGUEL ANGEL</t>
  </si>
  <si>
    <t>0000458</t>
  </si>
  <si>
    <t>01032959940010</t>
  </si>
  <si>
    <t>0000068</t>
  </si>
  <si>
    <t>0105228399001</t>
  </si>
  <si>
    <t>MOROCHO ZHUNIO WALTER VINICIO</t>
  </si>
  <si>
    <t>0000465</t>
  </si>
  <si>
    <t>LLIVICHUZHCA UYAGUARI MARIA CECILIA</t>
  </si>
  <si>
    <t>0000004</t>
  </si>
  <si>
    <t>0000199</t>
  </si>
  <si>
    <t>ORQUESTA LOS CLAVES</t>
  </si>
  <si>
    <t xml:space="preserve">SERV. PROF </t>
  </si>
  <si>
    <t>000010260</t>
  </si>
  <si>
    <t>MEJIA IÑIGUEZ SILVIA KATIUSCA</t>
  </si>
  <si>
    <t>000000307</t>
  </si>
  <si>
    <t>0102947819001</t>
  </si>
  <si>
    <t>GALARZA RAMOS LUIS ROLANDO</t>
  </si>
  <si>
    <t>0002951</t>
  </si>
  <si>
    <t>0102134665001</t>
  </si>
  <si>
    <t>SALINAS SAGBAY ROSA MERCEDES</t>
  </si>
  <si>
    <t xml:space="preserve">BIENES </t>
  </si>
  <si>
    <t>0000408</t>
  </si>
  <si>
    <t>0102496932001</t>
  </si>
  <si>
    <t>VELEZ TELLO HENRY LAUTARO</t>
  </si>
  <si>
    <t>0003927</t>
  </si>
  <si>
    <t>0190410870001</t>
  </si>
  <si>
    <t>FERRETERIA SIGSIG M&amp;G</t>
  </si>
  <si>
    <t>0000207</t>
  </si>
  <si>
    <t>0000205</t>
  </si>
  <si>
    <t>00000087</t>
  </si>
  <si>
    <t>00000308</t>
  </si>
  <si>
    <t>0001142</t>
  </si>
  <si>
    <t>1103508899001</t>
  </si>
  <si>
    <t>EL SOL</t>
  </si>
  <si>
    <t>0104425228001</t>
  </si>
  <si>
    <t>FERNANDEZ MOROCHO FAUSTO MARTON</t>
  </si>
  <si>
    <t>0016980</t>
  </si>
  <si>
    <t>000051</t>
  </si>
  <si>
    <t>0102238342001</t>
  </si>
  <si>
    <t>JARRO JIMENEZ ANITA EMILIA</t>
  </si>
  <si>
    <t>0009094</t>
  </si>
  <si>
    <t>019009316001</t>
  </si>
  <si>
    <t>COAVIA</t>
  </si>
  <si>
    <t>0001916</t>
  </si>
  <si>
    <t>0101690493001</t>
  </si>
  <si>
    <t>ALVARADO ASTUDILLO JAIME MARCELO</t>
  </si>
  <si>
    <t>00002886</t>
  </si>
  <si>
    <t>0102152386001</t>
  </si>
  <si>
    <t>REINOSO BRITO FABIAN FERNANDO</t>
  </si>
  <si>
    <t>0000305</t>
  </si>
  <si>
    <t>0102318748001</t>
  </si>
  <si>
    <t>DUMAS COBOS JUDITH CECILIA</t>
  </si>
  <si>
    <t>0002626</t>
  </si>
  <si>
    <t>0102531589001</t>
  </si>
  <si>
    <t>NAVAS FLORES  HERMAN JAJAL</t>
  </si>
  <si>
    <t>0002632</t>
  </si>
  <si>
    <t>000000827</t>
  </si>
  <si>
    <t>AGROTA CIA. LTDA.</t>
  </si>
  <si>
    <t>BIEN-SERV</t>
  </si>
  <si>
    <t>00000088</t>
  </si>
  <si>
    <t>0000107</t>
  </si>
  <si>
    <t>0104561287001</t>
  </si>
  <si>
    <t>FAREZ MOROCHO MARIA RAMONA</t>
  </si>
  <si>
    <t>0106313299001</t>
  </si>
  <si>
    <t>FAREZ CHILLOGALLI JENNY FABIOLA</t>
  </si>
  <si>
    <t>0000761</t>
  </si>
  <si>
    <t>0190342379001</t>
  </si>
  <si>
    <t>ASOCIACION DE DESARROLLO SOCIAL DE PAMAR CHACRIN</t>
  </si>
  <si>
    <t>0000762</t>
  </si>
  <si>
    <t>0000763</t>
  </si>
  <si>
    <t>0000764</t>
  </si>
  <si>
    <t>0000765</t>
  </si>
  <si>
    <t>00001054</t>
  </si>
  <si>
    <t>1400400220001</t>
  </si>
  <si>
    <t>MACAO CARDENAS ADRIAN ISMAEL</t>
  </si>
  <si>
    <t>0000115</t>
  </si>
  <si>
    <t>006464</t>
  </si>
  <si>
    <t>0003902</t>
  </si>
  <si>
    <t>000000044</t>
  </si>
  <si>
    <t>0000126</t>
  </si>
  <si>
    <t>0702603218001</t>
  </si>
  <si>
    <t>PALACIOS CHIRIBOGA DIGNA MERCEDES</t>
  </si>
  <si>
    <t>002-500</t>
  </si>
  <si>
    <t>000003382</t>
  </si>
  <si>
    <t>0990304211001</t>
  </si>
  <si>
    <t>INDUMOT S.A.</t>
  </si>
  <si>
    <t>0000917</t>
  </si>
  <si>
    <t>0004714</t>
  </si>
  <si>
    <t>0102946563001</t>
  </si>
  <si>
    <t>EDITORES DEL AUSTRO</t>
  </si>
  <si>
    <t>001-200</t>
  </si>
  <si>
    <t>000004392</t>
  </si>
  <si>
    <t>0160053470001</t>
  </si>
  <si>
    <t>FARMASIG EP</t>
  </si>
  <si>
    <t>000004393</t>
  </si>
  <si>
    <t>000004394</t>
  </si>
  <si>
    <t>000004396</t>
  </si>
  <si>
    <t>000004397</t>
  </si>
  <si>
    <t>000004398</t>
  </si>
  <si>
    <t>000004411</t>
  </si>
  <si>
    <t>006424</t>
  </si>
  <si>
    <t>0009112</t>
  </si>
  <si>
    <t>Nº DE FACTURA</t>
  </si>
  <si>
    <t>FECHA DE EMSION DE FACTURA</t>
  </si>
  <si>
    <t>MONTO FACTURA</t>
  </si>
  <si>
    <t xml:space="preserve">COMBUSTIBLE </t>
  </si>
  <si>
    <t>TIPO PROCESO</t>
  </si>
  <si>
    <t xml:space="preserve">TIPO DE PROCESO </t>
  </si>
  <si>
    <t>OBJETO DEL PROCESO</t>
  </si>
  <si>
    <t xml:space="preserve">PRESUPUESTO REFERENCIAL </t>
  </si>
  <si>
    <t xml:space="preserve">INFIMA CUANTIA </t>
  </si>
  <si>
    <t xml:space="preserve">PROVEEDOR  ADJUDICADO </t>
  </si>
  <si>
    <t xml:space="preserve">AHORRO OBTENIDO </t>
  </si>
  <si>
    <t>EJE</t>
  </si>
  <si>
    <t>UNIDAD REQUIRIENTE</t>
  </si>
  <si>
    <t>N° DE REQUERIMIENTO</t>
  </si>
  <si>
    <t>PARTIDA PRESUPUESTARIA</t>
  </si>
  <si>
    <t>ADQUISICIÓN DE COMBUSTIBLE</t>
  </si>
  <si>
    <t>3.1.1</t>
  </si>
  <si>
    <t>7.3.08.03</t>
  </si>
  <si>
    <t>DMRC</t>
  </si>
  <si>
    <t>EQUIPO MOTORIZADO DO DEL GADS (MES 12/2015)</t>
  </si>
  <si>
    <t>7.3.04.04</t>
  </si>
  <si>
    <t>010</t>
  </si>
  <si>
    <t>ALQUILER HIDROCLEANER</t>
  </si>
  <si>
    <t>LIMPIEZA DE ALCANTARILLADO</t>
  </si>
  <si>
    <t>012</t>
  </si>
  <si>
    <t>MANTENIMIENTO DE  SOPLADORA Y MOTOSIERRA</t>
  </si>
  <si>
    <t>UNIDAD DE PARQUES Y JARDINES</t>
  </si>
  <si>
    <t>057</t>
  </si>
  <si>
    <t>2.1.1</t>
  </si>
  <si>
    <t>8.4.01.07</t>
  </si>
  <si>
    <t>JC</t>
  </si>
  <si>
    <t>ESCUELA EUFEMIA BELTRAN CABRERA DE LA COMUNIDAD SARAR DE LUDO</t>
  </si>
  <si>
    <t>ADQUISISICON DE  UNA IMPRESORA</t>
  </si>
  <si>
    <t>003</t>
  </si>
  <si>
    <t>7.3.08.13</t>
  </si>
  <si>
    <t>RPJ</t>
  </si>
  <si>
    <t>REPUESTOS PARA LA MOTOCIERRA</t>
  </si>
  <si>
    <t>002</t>
  </si>
  <si>
    <t>7.3.08.11.01</t>
  </si>
  <si>
    <t>DVM</t>
  </si>
  <si>
    <t>SEÑALIZACIÓN QUE SERAN COLOCADAS EN LA PLAYA DE ZHINGATE</t>
  </si>
  <si>
    <t xml:space="preserve">ADQUISICIÓN DE SEÑALIZACIÓN </t>
  </si>
  <si>
    <t>008</t>
  </si>
  <si>
    <t>3.1.3</t>
  </si>
  <si>
    <t>7.3.05.05</t>
  </si>
  <si>
    <t>PCUR</t>
  </si>
  <si>
    <t>ALQUILER PLATAFORMA</t>
  </si>
  <si>
    <t>TRANSPORTAR LAS ESTRUCTURAS METALICAS DEL ARBOL DE NAVIDAD DESDE LA PLAZA 24E DE MAYA HACIA LA SEDE DEL AEOMS</t>
  </si>
  <si>
    <t>EQUIPO MOTORIZADO DO DEL GADS (MES 01/2016)</t>
  </si>
  <si>
    <t>001</t>
  </si>
  <si>
    <t>1.2.1</t>
  </si>
  <si>
    <t>5.3.08.07</t>
  </si>
  <si>
    <t>DF-UT</t>
  </si>
  <si>
    <t>ADQUISICIÓN TONER</t>
  </si>
  <si>
    <t>OFINAS DE RECAUDACIÓN</t>
  </si>
  <si>
    <t>019</t>
  </si>
  <si>
    <t>7.3.02.05.03</t>
  </si>
  <si>
    <t>DDSC-JC</t>
  </si>
  <si>
    <t>SERVICIO DE ALIMENTACIÓN</t>
  </si>
  <si>
    <t>PERSONAL DE LA POLICIA NACIONAL POR PROPORCIONAR LA SEGURIDAD EN LOS CARNAVALES</t>
  </si>
  <si>
    <t>7.3.08.20</t>
  </si>
  <si>
    <t>DDUE</t>
  </si>
  <si>
    <t>ADQUISICIÓN DE MICROPERFORADOS</t>
  </si>
  <si>
    <t>INSTALACIÓN EN LAS OFICINAS  DEL REGISTRO DE LA PROPIEDAD</t>
  </si>
  <si>
    <t xml:space="preserve">INSTALACIÓN EN LAS OFICINAS  DEL REGISTRO DE LA PROPIEDAD </t>
  </si>
  <si>
    <t>017</t>
  </si>
  <si>
    <t>3.1.2</t>
  </si>
  <si>
    <t>7.3.05.04</t>
  </si>
  <si>
    <t>DIBA</t>
  </si>
  <si>
    <t>ALQUILER RETROEXCAVADORA</t>
  </si>
  <si>
    <t>REPARACIONES DEL SAP Y ALCANTARILLADO EN EL CENTRO CANTONAL</t>
  </si>
  <si>
    <t>020</t>
  </si>
  <si>
    <t>7.1.1</t>
  </si>
  <si>
    <t>7.3.02.19</t>
  </si>
  <si>
    <t>GELFP</t>
  </si>
  <si>
    <t>ELABORACIÓN DE LETREROS</t>
  </si>
  <si>
    <t>COLOCACIÓN DE LETRERO EN LA ENTRADA AL CANTON DE MENSAJE NAVIDEÑO</t>
  </si>
  <si>
    <t>7.3.02.04</t>
  </si>
  <si>
    <t>IMPRESIÓN DE UN ALBUN FOTOGRÁFICO</t>
  </si>
  <si>
    <t>GADS-MS</t>
  </si>
  <si>
    <t>6.1.1</t>
  </si>
  <si>
    <t>5.3.02.35</t>
  </si>
  <si>
    <t>CCPD</t>
  </si>
  <si>
    <t>SERVICIO DE REFRIGERIOS</t>
  </si>
  <si>
    <t>PARTICIPANTES DE LA SESION ORDINARIA DEL CONCEJO CANTONAL DE PROTECCIÓN DE DERECHOS 04/02/2016</t>
  </si>
  <si>
    <t>005</t>
  </si>
  <si>
    <t>4.1.1</t>
  </si>
  <si>
    <t>7.3.08.04</t>
  </si>
  <si>
    <t>RP</t>
  </si>
  <si>
    <t>ELABORACIÓN DE FORMATOS</t>
  </si>
  <si>
    <t>MATERIALES DE OFICINA PARA LA REGISTRADURIA DE LA PROPIEDAD</t>
  </si>
  <si>
    <t>EMPASTADOS DE DOCUMENTOS</t>
  </si>
  <si>
    <t xml:space="preserve"> REGISTRADURIA DE LA PROPIEDAD</t>
  </si>
  <si>
    <t>7.3.08.10</t>
  </si>
  <si>
    <t>ADQUISICIÓN DE CLORO GAS</t>
  </si>
  <si>
    <t>PLANTA DEL SAP DE CURIN</t>
  </si>
  <si>
    <t>034</t>
  </si>
  <si>
    <t>7.3.02.18</t>
  </si>
  <si>
    <t xml:space="preserve">PUBLICIDAD </t>
  </si>
  <si>
    <t>PUBLICIDAD DE CUÑAS RADIALES A LA CIUDADANIA EN GENERAL</t>
  </si>
  <si>
    <t>013</t>
  </si>
  <si>
    <t>7.3.04.04 7.3.04.05</t>
  </si>
  <si>
    <t>VULCANIZADA Y OTROS</t>
  </si>
  <si>
    <t>7.3.02.05.01</t>
  </si>
  <si>
    <t>CONTRATACION BANDA DE PUEBLO</t>
  </si>
  <si>
    <t>DESFILE CARNAVAL</t>
  </si>
  <si>
    <t>7.3.02.99.08</t>
  </si>
  <si>
    <t>ALQUILER DE SANITARIOS PORTALILES</t>
  </si>
  <si>
    <t>COLOCAR EN DIFERENTES LUGARES PARA LOS CARNAVALES</t>
  </si>
  <si>
    <t>MANTENIMIENTO BAÑOS PORTATILES</t>
  </si>
  <si>
    <t>MANTENIMIENTO DE LOS BAÑOS PORTATILES QUE SON UTILIZADOS EN LOS CARNAVALES</t>
  </si>
  <si>
    <t>011</t>
  </si>
  <si>
    <t>ADQUISICIÓN DE PERSIANAS</t>
  </si>
  <si>
    <t>INSTALACIÓN EN LA ALCALDIA DEL GADMS</t>
  </si>
  <si>
    <t>009</t>
  </si>
  <si>
    <t>EQUIPO MOTORIZADO DO DEL GADS (MES 02/2016)</t>
  </si>
  <si>
    <t>DPCUE</t>
  </si>
  <si>
    <t>TRASLADO DE SANITARIOS  DESDE LA BODEGA MUNICIPAL HACIA LAS MULTICANCHAS, PLAYA DE ZHINGATE Y BODEGA MUNICIPAL</t>
  </si>
  <si>
    <t>7.3.08.11</t>
  </si>
  <si>
    <t>ADQUISICIÓN POSTES DE HORMIGON</t>
  </si>
  <si>
    <t>CONTENCION DE UN MURO EN EL SECTOR PUCALA</t>
  </si>
  <si>
    <t>7.5.01.01.48</t>
  </si>
  <si>
    <t>ADQUISICIÓN MATERIAL PETREO</t>
  </si>
  <si>
    <t>MEJORAMIENTO SAP COMUNIDAD SAN VICENTE DE GULAZHI</t>
  </si>
  <si>
    <t>MANTENIMIENTO EQUIPO MOTORIZADO DEL GADMS (MES 02/2016)</t>
  </si>
  <si>
    <t>MANTENIMIENTO EQUIPO MOTORIZADO DEL GADMS (MES 01/2016)</t>
  </si>
  <si>
    <t>027</t>
  </si>
  <si>
    <t>CONTRATACIÓN BANDA DE PUEBLO</t>
  </si>
  <si>
    <t>DESFILE E INAUGURACIÓN DEL CAMPEONATO INTERBARRIALES</t>
  </si>
  <si>
    <t>5.3.02.04</t>
  </si>
  <si>
    <t>ELABORACIÓN DE TITULOS DE CREDITO, Y MATRIALES DE INFORMACIÓN</t>
  </si>
  <si>
    <t>PARA RECAUDACIÓN E INFORMACIÓN A LA POBLACIÓN</t>
  </si>
  <si>
    <t>CONTRATACIÓN DJ</t>
  </si>
  <si>
    <t>INAUGURACIÓN DEL CAMPEONATO INTERBARRIALES</t>
  </si>
  <si>
    <t>004</t>
  </si>
  <si>
    <t>7.3.02.05.06</t>
  </si>
  <si>
    <t>ADQUISICION PAQUETE FUEGOS ARTIFICIALES</t>
  </si>
  <si>
    <t>FUEGOS PIROTÉCNICOS PARA LA INAUGURACIÓN DEL CAMPEONATO INTERBARRIALES</t>
  </si>
  <si>
    <t>PARTICIPANTES DE LA PRIMERA RURA FORMATIVA</t>
  </si>
  <si>
    <t>ADQUISICIÓN DE CEMENTO</t>
  </si>
  <si>
    <t>5.3.02.18</t>
  </si>
  <si>
    <t>5.3.02.07</t>
  </si>
  <si>
    <t>ALQUILER CARPA Y PANTALLA GIGANTE</t>
  </si>
  <si>
    <t>EVENTO RENDICIÓN DE CUENTAS</t>
  </si>
  <si>
    <t>EVENTOS CARNAVALADA SIGSIG 2016</t>
  </si>
  <si>
    <t>PUBLICIDAD Y PROPAGANDA</t>
  </si>
  <si>
    <t>PARTICIPANTES DE LA SESION ORDINARIA DEL CONCEJO CANTONAL DE PROTECCIÓN DE DERECHOS 03/03/2016</t>
  </si>
  <si>
    <t>CONTRATACIÓN DE PERIFONEO COMUNIDADES</t>
  </si>
  <si>
    <t>5.1.1</t>
  </si>
  <si>
    <t>7.3.02.01</t>
  </si>
  <si>
    <t>DPI</t>
  </si>
  <si>
    <t>ALQUILER DE BUS</t>
  </si>
  <si>
    <t>TRANSPORTE  DESDE LA COMUNIDAD DE SERRAG- SIGSIG Y VICEVERSA</t>
  </si>
  <si>
    <t>5.3.08.04</t>
  </si>
  <si>
    <t>DF-AI / DF-UT</t>
  </si>
  <si>
    <t>PARA LA AUDITORA INTERNA Y LA UNIDAD DE TESORERIA</t>
  </si>
  <si>
    <t>ADQUISICIÓN DE SELLOS</t>
  </si>
  <si>
    <t>001 / 003</t>
  </si>
  <si>
    <t>7.3.05.02</t>
  </si>
  <si>
    <t>DDS-DI</t>
  </si>
  <si>
    <t>ARRIENDO INMUEBLE</t>
  </si>
  <si>
    <t>CIBV  LAS DALIAS PERIODO DEL 04/01 AL 03/03/2016</t>
  </si>
  <si>
    <t>010.A / 024.A</t>
  </si>
  <si>
    <t>041</t>
  </si>
  <si>
    <t>5.3.03.01</t>
  </si>
  <si>
    <t>DDSC</t>
  </si>
  <si>
    <t>PASAJES AEREOS PARA LA CONTADORA DEL DEPARTAMENTO DE DESARROLLO SOCIAL</t>
  </si>
  <si>
    <t>ADQUISICIÓN TIKETS AEREOS RUTA CUENCA QUITO CUENCA</t>
  </si>
  <si>
    <t>015/016/020/022</t>
  </si>
  <si>
    <t>7.5.01.10.03   7.3.06.01.05</t>
  </si>
  <si>
    <t>ADQUISICIÓN DE IMPLEMENTOS VARIOS</t>
  </si>
  <si>
    <t>IMPLEMENTACIÓN EN LAS ASOCIACIONES DE: ASONASIG DE NARI/ "NUEVA UNION LA ESMERALDA" DE LA ESMERALDA/NUEVA ESPERANZA DE GUEL, Y EL CENTRO DE ACOPIO DE DACTE</t>
  </si>
  <si>
    <t>006</t>
  </si>
  <si>
    <t>8.4.01.03</t>
  </si>
  <si>
    <t>ADQUISICIÓN CAJA FUERTE</t>
  </si>
  <si>
    <t>PARA LA TESORERIA MUNICIPAL RESGUARDAR LOS VALORES RECAUDADOS</t>
  </si>
  <si>
    <t>015/016/022</t>
  </si>
  <si>
    <t>IMPLEMENTACIÓN EN LAS ASOCIACIONES DE: ASONASIG DE NARI/ NUEVA ESPERANZA DE GUEL, Y EL CENTRO DE ACOPIO DE DACTE</t>
  </si>
  <si>
    <t>ADQUISICIÓN DE REPUESTOS Y SERVICIO TÉCNICO</t>
  </si>
  <si>
    <t>REPUESTOS Y SERVIVIO TECNICO PARA LA DESMALEZADORA DE PARQUES Y JARDINES</t>
  </si>
  <si>
    <t>004/007</t>
  </si>
  <si>
    <t>SERVICIO DE REFRIGERIOS y botellas can agua</t>
  </si>
  <si>
    <t>PARTICIPANTES DE LA CICLO RUTA FORMATIVA EL 18/03/2016</t>
  </si>
  <si>
    <t>7.3.02.35.01</t>
  </si>
  <si>
    <t>DDSC-DI</t>
  </si>
  <si>
    <t>ALIMENTACIÓN A LOS PARTICIPANTES DEL CIBV LAS DALIAS DE SAN JOSE DE RARANGA</t>
  </si>
  <si>
    <t>DDSC-CG</t>
  </si>
  <si>
    <t>PROVISION DE VIVERES</t>
  </si>
  <si>
    <t xml:space="preserve">CENTRO GERONTOLOGICO  DIURNO </t>
  </si>
  <si>
    <t>007</t>
  </si>
  <si>
    <t xml:space="preserve">TELEFONO INALAMBRICO </t>
  </si>
  <si>
    <t xml:space="preserve">CATASTRO RURAL </t>
  </si>
  <si>
    <t xml:space="preserve">DIBA </t>
  </si>
  <si>
    <t>CLORO GAS</t>
  </si>
  <si>
    <t xml:space="preserve">PLANTA DE AGUA CURIN </t>
  </si>
  <si>
    <t xml:space="preserve">ALIMENTACION </t>
  </si>
  <si>
    <t xml:space="preserve">NIÑOS CAPACIDADES DIFERENTES </t>
  </si>
  <si>
    <t>007 Y 019</t>
  </si>
  <si>
    <t>7.3.04.05</t>
  </si>
  <si>
    <t xml:space="preserve">MANTENIMIENTO MOTOCHICLETA </t>
  </si>
  <si>
    <t xml:space="preserve">DTO. DIBA </t>
  </si>
  <si>
    <t>008 - 014</t>
  </si>
  <si>
    <t>3.1.3.7.3.08.11</t>
  </si>
  <si>
    <t xml:space="preserve">PINTURAS </t>
  </si>
  <si>
    <t xml:space="preserve">UNIDAD EDUCATIVA SIGSIG </t>
  </si>
  <si>
    <t xml:space="preserve">MATERIALE AGUA POTABLE </t>
  </si>
  <si>
    <t>SISTEMA DE GUA POTABLE COMUIDAD SONDELEG</t>
  </si>
  <si>
    <t>MAQUINARIA GAD</t>
  </si>
  <si>
    <t>´011</t>
  </si>
  <si>
    <t>CIBV  SIGSIG (01-01-2016)</t>
  </si>
  <si>
    <t>007 - 027</t>
  </si>
  <si>
    <t>611 / 311</t>
  </si>
  <si>
    <t>7.3.03.01</t>
  </si>
  <si>
    <t>JCPDS - DVM</t>
  </si>
  <si>
    <t xml:space="preserve">TICKET AEREO </t>
  </si>
  <si>
    <t>MOVILIDAD</t>
  </si>
  <si>
    <t>AFICHES</t>
  </si>
  <si>
    <t xml:space="preserve">GESTION AMBIENTAL </t>
  </si>
  <si>
    <t>5.3.08.09</t>
  </si>
  <si>
    <t>DM</t>
  </si>
  <si>
    <t xml:space="preserve">MEDICINAS </t>
  </si>
  <si>
    <t xml:space="preserve">DEPARTAMENTO MEDICO </t>
  </si>
  <si>
    <t>0002321</t>
  </si>
  <si>
    <t>7.3.05.01</t>
  </si>
  <si>
    <t xml:space="preserve">MERCADO PROVISIONAL </t>
  </si>
  <si>
    <t xml:space="preserve">DIFUSION INFORMACION CARNAVAL  </t>
  </si>
  <si>
    <t xml:space="preserve">BENEFICIARIO  / REQUIRENTE </t>
  </si>
  <si>
    <t xml:space="preserve">DIFUSION INFORMACION </t>
  </si>
  <si>
    <t xml:space="preserve">ARRIENDO INMUEBLE </t>
  </si>
  <si>
    <t>1.3.1</t>
  </si>
  <si>
    <t>DJ</t>
  </si>
  <si>
    <t>PROCURADORA SINDICA</t>
  </si>
  <si>
    <t>0009123</t>
  </si>
  <si>
    <t>ELFP</t>
  </si>
  <si>
    <t>CONCEJAL LUIS DELGADO</t>
  </si>
  <si>
    <t>0009113</t>
  </si>
  <si>
    <t>7.3.08.15</t>
  </si>
  <si>
    <t>DPCUR-PJ</t>
  </si>
  <si>
    <t>ADQUISICIÓN ABONO ORGANICO</t>
  </si>
  <si>
    <t>PLACINICACIÓN DE CONTROL URBANO Y RURAL</t>
  </si>
  <si>
    <t>0001181</t>
  </si>
  <si>
    <t>QUILAMBAQUI REINOSO JUAN CARLOS</t>
  </si>
  <si>
    <t>0102955069001</t>
  </si>
  <si>
    <t>028</t>
  </si>
  <si>
    <t>ADQUISICIÓN LICENCIA (HERRAMIENTA DE DESAGREGACION TECNOLÓGICA)</t>
  </si>
  <si>
    <t>010-001</t>
  </si>
  <si>
    <t>0003503</t>
  </si>
  <si>
    <t>IS SOLUCIONES</t>
  </si>
  <si>
    <t>7.3.15.15</t>
  </si>
  <si>
    <t>ADQUISICIÓN DE PLANTA</t>
  </si>
  <si>
    <t>PARQUES Y JARDINES</t>
  </si>
  <si>
    <t>010-002</t>
  </si>
  <si>
    <t>0000405</t>
  </si>
  <si>
    <t>VIVEROS PAUTE</t>
  </si>
  <si>
    <t>0190327744001</t>
  </si>
  <si>
    <t>0300576014001</t>
  </si>
  <si>
    <t>001-003</t>
  </si>
  <si>
    <t>001-022-004-004</t>
  </si>
  <si>
    <t>1.2.1/2.1.1/4.1.1</t>
  </si>
  <si>
    <t>5.3.08.07/7.3.08.07</t>
  </si>
  <si>
    <t>RP-S/DF-AI/DF-UT/DS-CDCDIPCD</t>
  </si>
  <si>
    <t>ADQUISICIÓN DE SUMINISTROS DE IMPRESIÓN</t>
  </si>
  <si>
    <t>VARIAS UNIDADES</t>
  </si>
  <si>
    <t>001-100</t>
  </si>
  <si>
    <t>00002963</t>
  </si>
  <si>
    <t>SERVICIOS Y COMERCIO</t>
  </si>
  <si>
    <t>0190371166001</t>
  </si>
  <si>
    <t>´021</t>
  </si>
  <si>
    <t>CIBV  SIGSIG (01-02-2016)</t>
  </si>
  <si>
    <t>0000127</t>
  </si>
  <si>
    <t>CIBV  SAN VICENTE DE SERRAG (01-02-2016)</t>
  </si>
  <si>
    <t>CIBV LAS DALIAS DE SAN JOSE DE RARANGA (01/02/2016)</t>
  </si>
  <si>
    <t>0000005</t>
  </si>
  <si>
    <t>0000108</t>
  </si>
  <si>
    <t>045</t>
  </si>
  <si>
    <t>DDS-CD-PCD</t>
  </si>
  <si>
    <t>0000920</t>
  </si>
  <si>
    <t>7.3.04.99.03</t>
  </si>
  <si>
    <t>MANTENIMIENTO Y REPARACIÓN DEL MOTOR DE AGUA</t>
  </si>
  <si>
    <t>SISTEMA DE GUA POTABLE PLANTA DE CURIN</t>
  </si>
  <si>
    <t>001004</t>
  </si>
  <si>
    <t>HIDRO - TEC</t>
  </si>
  <si>
    <t>0102251105001</t>
  </si>
  <si>
    <t>DDUE-AM</t>
  </si>
  <si>
    <t>SERVICIO DE MANEJO INTEGRAL DE PLAGAS</t>
  </si>
  <si>
    <t>MERCADO MUNICIPAL</t>
  </si>
  <si>
    <t>0002153</t>
  </si>
  <si>
    <t>IZQUIERDO IDROVO MARIA FERNANDA</t>
  </si>
  <si>
    <t>0103948006001</t>
  </si>
  <si>
    <t>022</t>
  </si>
  <si>
    <t xml:space="preserve">NIÑOS/JOVENES/ ADOLECENTES CAPACIDADES DIFERENTES </t>
  </si>
  <si>
    <t>0000921-922</t>
  </si>
  <si>
    <t>8.4.01.04</t>
  </si>
  <si>
    <t>DVM-PJ</t>
  </si>
  <si>
    <t>ADQUISICIÓN DE TRACTOR PÁRA PARQUES Y JARDINES</t>
  </si>
  <si>
    <t>ESTADIO MUNICIPAL</t>
  </si>
  <si>
    <t>0011326</t>
  </si>
  <si>
    <t>FLORES HIDALGO MARIA TERESA</t>
  </si>
  <si>
    <t>0100692011001</t>
  </si>
  <si>
    <t>IMPRESIÓN DE LONA INFORMATIVA</t>
  </si>
  <si>
    <t>REGISTRO DE LA PROPIEDAD</t>
  </si>
  <si>
    <t>0000430</t>
  </si>
  <si>
    <t>INMUEBLE PARA EL FUNCIONAMIENTO DEL CIBV - SEMILLITAS</t>
  </si>
  <si>
    <t>0000297</t>
  </si>
  <si>
    <t>BRITO LUNA FELIX MIGUEL</t>
  </si>
  <si>
    <t>0700851140001</t>
  </si>
  <si>
    <t>010.A/024.A</t>
  </si>
  <si>
    <t>059</t>
  </si>
  <si>
    <t>7.3.02.05.07</t>
  </si>
  <si>
    <t xml:space="preserve">PRESENTACIÓN Y MONTAJE ESCENOGRÁFICO </t>
  </si>
  <si>
    <t>REINA DE SIGS/2016</t>
  </si>
  <si>
    <t>0000012</t>
  </si>
  <si>
    <t>ZHUNIO IBARRA VILMA RAQUEL</t>
  </si>
  <si>
    <t>0301674032001</t>
  </si>
  <si>
    <t>´037</t>
  </si>
  <si>
    <t>0000006</t>
  </si>
  <si>
    <t>´035</t>
  </si>
  <si>
    <t>CIBV  SIGSIG (01-03-2016)</t>
  </si>
  <si>
    <t>CIBV  SAN VICENTE DE SERRAG (01-03-2016)</t>
  </si>
  <si>
    <t>0000128</t>
  </si>
  <si>
    <t>´044</t>
  </si>
  <si>
    <t>ALQUILER DE TRANSPORTE</t>
  </si>
  <si>
    <t>0000769</t>
  </si>
  <si>
    <t>COOPERATIVA EXPRESS SIGSIG</t>
  </si>
  <si>
    <t>0190315770001</t>
  </si>
  <si>
    <t>´001</t>
  </si>
  <si>
    <t>5.3.02.06</t>
  </si>
  <si>
    <t>001-002</t>
  </si>
  <si>
    <t>000085397</t>
  </si>
  <si>
    <t>TROFESA CIA. LTDA.</t>
  </si>
  <si>
    <t>0190157113001</t>
  </si>
  <si>
    <t xml:space="preserve">RECONOCIMIENTO EN FESTIVAL DE LA CANCIÓN NACIONAL Y SESION SOLEMNE </t>
  </si>
  <si>
    <t>ELABORACIÓN DE PRESEAS Y PLACAS</t>
  </si>
  <si>
    <t>0000781</t>
  </si>
  <si>
    <t>0000782</t>
  </si>
  <si>
    <t>0000776</t>
  </si>
  <si>
    <t>0000777</t>
  </si>
  <si>
    <t>0000778</t>
  </si>
  <si>
    <t>0000784</t>
  </si>
  <si>
    <t>0000785</t>
  </si>
  <si>
    <t>0000786</t>
  </si>
  <si>
    <t>0000787</t>
  </si>
  <si>
    <t>0000788</t>
  </si>
  <si>
    <t>PARTICIPANTES SESION ORDINARIA CENTRO CANTONAL DE PROTECCIÓN DE DERECHOS DE SIGSIG</t>
  </si>
  <si>
    <t>00000097</t>
  </si>
  <si>
    <t>ELABORACIÓN CORONA Y CETRO</t>
  </si>
  <si>
    <t>REINA DE SIGSIG</t>
  </si>
  <si>
    <t>0000307</t>
  </si>
  <si>
    <t>GALARZA GALARZA MARIA JOSE</t>
  </si>
  <si>
    <t>0104167390001</t>
  </si>
  <si>
    <t>ELABORACIÓN BANDA BORDADO</t>
  </si>
  <si>
    <t>000003595</t>
  </si>
  <si>
    <t>SANCHEZ SANCHEZ JHON PATRICIO</t>
  </si>
  <si>
    <t>0103647970001</t>
  </si>
  <si>
    <t>030</t>
  </si>
  <si>
    <t>0000929/930</t>
  </si>
  <si>
    <t>MATERIALES DE AGUA POTABLE</t>
  </si>
  <si>
    <t>ECUADISTRIBUCIONES</t>
  </si>
  <si>
    <t>0101324002001</t>
  </si>
  <si>
    <t>CUCHIL</t>
  </si>
  <si>
    <t>0056013</t>
  </si>
  <si>
    <t>IMPRESIÓN DE REVISTAS Y LONAS</t>
  </si>
  <si>
    <t>0000501</t>
  </si>
  <si>
    <t xml:space="preserve">ELABORACIÓN MANZANA DE PLATA </t>
  </si>
  <si>
    <t>GANADOR FESTIVAL CANCION NACIONAL</t>
  </si>
  <si>
    <t>0000407</t>
  </si>
  <si>
    <t>LOPEZ VERA MARIA ISABEL</t>
  </si>
  <si>
    <t>0103990248001</t>
  </si>
  <si>
    <t>058</t>
  </si>
  <si>
    <t>REFRIGERIOS</t>
  </si>
  <si>
    <t>0000934</t>
  </si>
  <si>
    <t>036</t>
  </si>
  <si>
    <t>0000110</t>
  </si>
  <si>
    <t>032</t>
  </si>
  <si>
    <t>EQUIPO MOTORIZADO</t>
  </si>
  <si>
    <t>0002336</t>
  </si>
  <si>
    <t>7.3.04.02</t>
  </si>
  <si>
    <t>REPARACIÓN DE PUERTA DE INGRESO DE SUSES</t>
  </si>
  <si>
    <t>TERMINAL TERRESTRE</t>
  </si>
  <si>
    <t>0001071</t>
  </si>
  <si>
    <t>GALAN CHIRIBOGA HELMER FERNANDO</t>
  </si>
  <si>
    <t>0102536448001</t>
  </si>
  <si>
    <t>067</t>
  </si>
  <si>
    <t>7.3.042.05.07</t>
  </si>
  <si>
    <t>ALQUILER CARPAS Y MESAS</t>
  </si>
  <si>
    <t>FESTIVIDADES DE CANTONIZACIÓN</t>
  </si>
  <si>
    <t>0001363</t>
  </si>
  <si>
    <t>CASTILLO MUÑOZ NANCY ADELAIDA</t>
  </si>
  <si>
    <t>0103276010001</t>
  </si>
  <si>
    <t>0000306</t>
  </si>
  <si>
    <t>035</t>
  </si>
  <si>
    <t xml:space="preserve">EQUIPO MOTORIZADO DEL GADMS </t>
  </si>
  <si>
    <t>0000475</t>
  </si>
  <si>
    <t>001/001</t>
  </si>
  <si>
    <t>3.1.3/7.1.1</t>
  </si>
  <si>
    <t>DDUE/ GELFP</t>
  </si>
  <si>
    <t>ADQUISICIÓN DE CARPAS</t>
  </si>
  <si>
    <t>GADMS</t>
  </si>
  <si>
    <t>0001072</t>
  </si>
  <si>
    <t>PARTICIPANTES FIESTAS DE CANTONIZACIÓN</t>
  </si>
  <si>
    <t>000004255</t>
  </si>
  <si>
    <t>060</t>
  </si>
  <si>
    <t xml:space="preserve">PAQUETE-DJ-AMPLIFICACIÓN -ANIMADOR </t>
  </si>
  <si>
    <t>0000007</t>
  </si>
  <si>
    <t>CHIRIBOGA PLASENCIA ANGEL BLEDIMIR</t>
  </si>
  <si>
    <t>0104943287001</t>
  </si>
  <si>
    <t>006528</t>
  </si>
  <si>
    <t>018</t>
  </si>
  <si>
    <t>MATERIALES DE CONSTRUCCIÓN</t>
  </si>
  <si>
    <t>ADECUACION ESPACIO FISICO PARA PCD</t>
  </si>
  <si>
    <t>0007778</t>
  </si>
  <si>
    <t>GORDILLO VASQUEZ PABLO SANTIAGO</t>
  </si>
  <si>
    <t>0102928637001</t>
  </si>
  <si>
    <t>DPEDOT</t>
  </si>
  <si>
    <t>ALIMENTACIÓN</t>
  </si>
  <si>
    <t>PARTICIPANTES EVENTO PROPUESTA MEDICINA ANSESTRAL</t>
  </si>
  <si>
    <t>0000940</t>
  </si>
  <si>
    <t>024</t>
  </si>
  <si>
    <t>PARTICIPANTES EVENTO FIRMAS DE CONVENIO ENTRE EL MIES Y EL GADMS</t>
  </si>
  <si>
    <t>0000942</t>
  </si>
  <si>
    <t>071</t>
  </si>
  <si>
    <t>DDSC-TP</t>
  </si>
  <si>
    <t>PARTICIPANTES EVENTO "ENCUENTRO DE INCLUSION SOCIAL PARA PCD"</t>
  </si>
  <si>
    <t>0000943</t>
  </si>
  <si>
    <t>JCPD-S</t>
  </si>
  <si>
    <t>PARTICIPANTES DE LA REUNION "MESA INTERINSTITUCIONAL DE ANALISIS Y CANALISACIÓN DE CASOS"</t>
  </si>
  <si>
    <t>0000944</t>
  </si>
  <si>
    <t>ALMUERZOS</t>
  </si>
  <si>
    <t>0000939</t>
  </si>
  <si>
    <t>SERVICIO DE BUFFET</t>
  </si>
  <si>
    <t>0000938</t>
  </si>
  <si>
    <t>065</t>
  </si>
  <si>
    <t>ALQUILER DE MANTELERIA Y SERVICIO COOFFE BREAK</t>
  </si>
  <si>
    <t>0000947</t>
  </si>
  <si>
    <t>ADQUISICIÓN DE TUBERIA</t>
  </si>
  <si>
    <t>SAPY RIEGO ARUC MEDELIG - SANBARTOLOME</t>
  </si>
  <si>
    <t>0000018678</t>
  </si>
  <si>
    <t>DITECUENTA CIA. LTDA  (DITECNIA)</t>
  </si>
  <si>
    <t>019370038001</t>
  </si>
  <si>
    <t>PARTICIPANTES EVENTOS -FESTIVIDADES DE CANTONIZACIÓN</t>
  </si>
  <si>
    <t>0000525</t>
  </si>
  <si>
    <t>GUAMAN  SIGUENZA ROSA ANGELINA</t>
  </si>
  <si>
    <t>007/009/014/028</t>
  </si>
  <si>
    <t>1.2.1/3.11</t>
  </si>
  <si>
    <t>DF-UT/ DVM</t>
  </si>
  <si>
    <t>ADQUISICIÓN REGULADOR DE VOLTAJE Y LICENCIAS</t>
  </si>
  <si>
    <t>TESORERIA Y VIALIDAD Y MOVILIDAD</t>
  </si>
  <si>
    <t>005/024</t>
  </si>
  <si>
    <t>3.1.2/3.1.3</t>
  </si>
  <si>
    <t>7.3.08.05 / 7.3.08.10</t>
  </si>
  <si>
    <t>DIBA / DDUE</t>
  </si>
  <si>
    <t>ADQ. MATERIALES DE ASEO</t>
  </si>
  <si>
    <t>PLANTA DE AGUA POTABLE DE CURIN / MERCADO MUNICIPAL</t>
  </si>
  <si>
    <t>000015123</t>
  </si>
  <si>
    <t>VILLAVICENCIO QUIZHPI DIANA XIMENA</t>
  </si>
  <si>
    <t>0102739521001</t>
  </si>
  <si>
    <t>002-DPEDOT</t>
  </si>
  <si>
    <t>7.3.08.06</t>
  </si>
  <si>
    <t>ASOCIACIÓN DE ARTESANAS MANOS HABILES SIGSEÑAS</t>
  </si>
  <si>
    <t>ADQ. MAQUINAS INDUSTRIALES</t>
  </si>
  <si>
    <t>MOREIRA VALVERDE ESAU LUIS (MAQUICENTRO LM)</t>
  </si>
  <si>
    <t>1103502694001</t>
  </si>
  <si>
    <t>DPCURMS</t>
  </si>
  <si>
    <t>ADQUISICIÓN DE PINTURA Y BROCHAS</t>
  </si>
  <si>
    <t>MURALES PLAZA 24 DE MAYO CENTRO CANTONAL</t>
  </si>
  <si>
    <t>0004468</t>
  </si>
  <si>
    <t>ELABORACION DE INVITACIONES</t>
  </si>
  <si>
    <t>0003311</t>
  </si>
  <si>
    <t>SALINAS SIGUENZA JHON GUSTAVO</t>
  </si>
  <si>
    <t>0104177514001</t>
  </si>
  <si>
    <t>014</t>
  </si>
  <si>
    <t>7.3.02.45</t>
  </si>
  <si>
    <t>COFRE MORTUORIO</t>
  </si>
  <si>
    <t>PERSONA INDIGENTE</t>
  </si>
  <si>
    <t>00003129</t>
  </si>
  <si>
    <t>TELLO ALEMAN ROSARIO DE LOS ANGELES</t>
  </si>
  <si>
    <t>0101118032001</t>
  </si>
  <si>
    <t>ARENA Y GRAVA</t>
  </si>
  <si>
    <t>MEJORAMIENTO SAP DEL CENTRO DE GUEL</t>
  </si>
  <si>
    <t>0001998</t>
  </si>
  <si>
    <t>ARCE CEDILLO MIGUEL ANGEL</t>
  </si>
  <si>
    <t>0916212855001</t>
  </si>
  <si>
    <t>020-036</t>
  </si>
  <si>
    <t>REPUESTOS Y ACCESORIOS</t>
  </si>
  <si>
    <t>CAMIONETA DMAX1</t>
  </si>
  <si>
    <t>010-106</t>
  </si>
  <si>
    <t>000005351</t>
  </si>
  <si>
    <t>METROCAR S.A.</t>
  </si>
  <si>
    <t>1790258645001</t>
  </si>
  <si>
    <t>00000099</t>
  </si>
  <si>
    <t>DIBA- UGAMS</t>
  </si>
  <si>
    <t>PERSONAL UNIVERSIDAD POLITECNICA SALESIANA</t>
  </si>
  <si>
    <t>0000540</t>
  </si>
  <si>
    <t>´050</t>
  </si>
  <si>
    <t>CIBV  SIGSIG (01-04-2016)</t>
  </si>
  <si>
    <t>0000129</t>
  </si>
  <si>
    <t>´052</t>
  </si>
  <si>
    <t>´051</t>
  </si>
  <si>
    <t>CIBV  SAN VICENTE DE SERRAG (01-04-2016)</t>
  </si>
  <si>
    <t>0000111</t>
  </si>
  <si>
    <t>CIBV LAS DALIAS DE SAN JOSE DE RARANGA (01/04/2016)</t>
  </si>
  <si>
    <t>MATERIALES PARA LABORATORIO</t>
  </si>
  <si>
    <t>LABORATORIO DE AGUA POTABLE DE CURIN</t>
  </si>
  <si>
    <t>001-101</t>
  </si>
  <si>
    <t>000009111</t>
  </si>
  <si>
    <t>BARROS VELEZ BORIS VLADIMIR</t>
  </si>
  <si>
    <t>0102194198001</t>
  </si>
  <si>
    <t>012-019</t>
  </si>
  <si>
    <t>7.3.02.05.13</t>
  </si>
  <si>
    <t>UNIFORMES DEPORTIVOS</t>
  </si>
  <si>
    <t>0000707</t>
  </si>
  <si>
    <t>PACHECO ZUÑIGA SEGUNDO SEBASTIAN</t>
  </si>
  <si>
    <t>0102401163001</t>
  </si>
  <si>
    <t>DEPORTISTAS -UNIDAD EDUCATIVA SAN BARTOLOME Y FISCOMISIONAL SEMIPRESENCIAL DEL AZUAY PCEI</t>
  </si>
  <si>
    <t>053</t>
  </si>
  <si>
    <t>948-949</t>
  </si>
  <si>
    <t>0000812</t>
  </si>
  <si>
    <t>0000813</t>
  </si>
  <si>
    <t>0000814</t>
  </si>
  <si>
    <t>0000815</t>
  </si>
  <si>
    <t>0000816</t>
  </si>
  <si>
    <t>0000817</t>
  </si>
  <si>
    <t>PASAJES AEREOS RUTA GUAYAQUIL- QUITO Y RETORNO Y QUITO -PEKIN Y RETORNO</t>
  </si>
  <si>
    <t>REPRESENTANTES DE LA ASOCIACIÓN MARIA AUXILIADORA Y TESYA</t>
  </si>
  <si>
    <t>0018793</t>
  </si>
  <si>
    <t>SOLEIL VIAJES CIA. LTDA.</t>
  </si>
  <si>
    <t>0190166864001</t>
  </si>
  <si>
    <t>082</t>
  </si>
  <si>
    <t>PARTICIPANTES EN EL DIA INTERNACIONAL DEL RECICLAJE</t>
  </si>
  <si>
    <t>00000100</t>
  </si>
  <si>
    <t>080</t>
  </si>
  <si>
    <t>DDS-CCDJPII</t>
  </si>
  <si>
    <t>HOMENAJE MADRE ADULTA MAYOR</t>
  </si>
  <si>
    <t>SAMANIEGO TOALONGO REGINA BETZABE</t>
  </si>
  <si>
    <t>1104035702001</t>
  </si>
  <si>
    <t>072</t>
  </si>
  <si>
    <t>7.3.02.05.18</t>
  </si>
  <si>
    <t>PRESENTACIÓN ARTISTICA DE UN PAYASO</t>
  </si>
  <si>
    <t xml:space="preserve">PERSONAS CON DISCAPACIDAD DE PARROQUIAS DE SIGSIG </t>
  </si>
  <si>
    <t>0000113</t>
  </si>
  <si>
    <t>1.1.1</t>
  </si>
  <si>
    <t>T.H</t>
  </si>
  <si>
    <t>INSTALACION DE SISTEMA DE CCTV-CAMARAS</t>
  </si>
  <si>
    <t>000125664</t>
  </si>
  <si>
    <t>OMNITRON ELECTRICA CIA. LTDA.</t>
  </si>
  <si>
    <t>019167615001</t>
  </si>
  <si>
    <t>038</t>
  </si>
  <si>
    <t>ADQ. BLOQUES DE ORDENES DE COMBUSTIBLE</t>
  </si>
  <si>
    <t>003-001</t>
  </si>
  <si>
    <t>0000565</t>
  </si>
  <si>
    <t>PEREZ ORTEGA AURIO SIMON</t>
  </si>
  <si>
    <t>039</t>
  </si>
  <si>
    <t>0000483</t>
  </si>
  <si>
    <t>7.5.01.07.01.163</t>
  </si>
  <si>
    <t>DOTACION DE TABLEROS DE BASQUET</t>
  </si>
  <si>
    <t>COMUNIDAD DE ZHUZHO</t>
  </si>
  <si>
    <t>000002</t>
  </si>
  <si>
    <t>SALINAS TENESACA EDISSON JAIME</t>
  </si>
  <si>
    <t>0106853906001</t>
  </si>
  <si>
    <t>ADQ. MATERIALES DE CONSTRUCCIÓN</t>
  </si>
  <si>
    <t>ESPACIOS VERDES PARQUES Y JARDINES</t>
  </si>
  <si>
    <t>0000046</t>
  </si>
  <si>
    <t>VAZQUEZ VERA MARIA CRISTINA</t>
  </si>
  <si>
    <t>GELFP-RP</t>
  </si>
  <si>
    <t>PROV DE MATERIAL PUBLICITARIO</t>
  </si>
  <si>
    <t>0000505</t>
  </si>
  <si>
    <t>0002354</t>
  </si>
  <si>
    <t>033</t>
  </si>
  <si>
    <t>ADQUISICIÓN DE LUMINARIAS</t>
  </si>
  <si>
    <t>0004610</t>
  </si>
  <si>
    <t>PROV DE AFICHES Y AGENDAS DE FIESTAS</t>
  </si>
  <si>
    <t>0000503</t>
  </si>
  <si>
    <t>034-036</t>
  </si>
  <si>
    <t>7.3.04.05/7.3.05.05</t>
  </si>
  <si>
    <t>ARREGLO Y MANTENIMIENTO</t>
  </si>
  <si>
    <t>VEHÍCULOS DMAX 1 Y 2</t>
  </si>
  <si>
    <t>000005614</t>
  </si>
  <si>
    <t xml:space="preserve">CODIGO PROCESO </t>
  </si>
  <si>
    <t xml:space="preserve">MONTO ADJUDICADO </t>
  </si>
  <si>
    <t xml:space="preserve">MCO-GADS-MS-003-2016 </t>
  </si>
  <si>
    <t>OBRA</t>
  </si>
  <si>
    <t>017-DDUE</t>
  </si>
  <si>
    <t>7.5.01.07.01.097</t>
  </si>
  <si>
    <t xml:space="preserve">JEFATURA DE PROYECTOS ARQUITECTONICOS URBANOS Y RURALES </t>
  </si>
  <si>
    <t>CONSTRUCCION DE LA CASA DE USO MULTIPLE DE LA COMUNIDAD DE MALPAD DE LA PARROQUIA Y CANTON SIGSIG, PROVINCIA DEL AZUAY</t>
  </si>
  <si>
    <t>COMUNIDA MALPAD</t>
  </si>
  <si>
    <t xml:space="preserve">SACAQUIRIN ZHUNIO SANDRO FABIAN </t>
  </si>
  <si>
    <t>0103159554001</t>
  </si>
  <si>
    <t xml:space="preserve">FECHA DE ADJUDICACION </t>
  </si>
  <si>
    <t xml:space="preserve">PLAZO </t>
  </si>
  <si>
    <t xml:space="preserve">FECHA FIRMA CONTRATO </t>
  </si>
  <si>
    <t>30 DIAS</t>
  </si>
  <si>
    <t xml:space="preserve">MCO-GADS-MS-004-2016 </t>
  </si>
  <si>
    <t>013-DDUE</t>
  </si>
  <si>
    <t>7.5.05.01.17</t>
  </si>
  <si>
    <t xml:space="preserve">DIRECCION DESARROLLO URABNISTICO Y EQUIPAMIENTO </t>
  </si>
  <si>
    <t>CONSTRUCCIÓN DE UN PASO PEATONAL ELEVADO EN LA NAVE DOS DEL MERCADO CENTRAL DEL CANTON SÍGSIG DE LA PROVINCIA DEL AZUAY</t>
  </si>
  <si>
    <t>BENEFICIARIO</t>
  </si>
  <si>
    <t xml:space="preserve">MERCADO MUNICIPAL </t>
  </si>
  <si>
    <t>45 DIAS</t>
  </si>
  <si>
    <t xml:space="preserve">SALINAS TENESACA EDISSON JAIME </t>
  </si>
  <si>
    <t xml:space="preserve">MCO-GADS-MS-005-2016 </t>
  </si>
  <si>
    <t>CONSTRUCCION DE LA CANCHA DE USO MULTIPLE DE LA COMUNIDAD DE BURUPAMBA DE LA PARROQUIA JIMA DEL CANTON SIGSIG, PROVINCIA DEL AZUAY</t>
  </si>
  <si>
    <t>023-DDUE</t>
  </si>
  <si>
    <t>7.5.01.07.01.131</t>
  </si>
  <si>
    <t xml:space="preserve">COMUNIDAD BURUPAMBA - JIMA </t>
  </si>
  <si>
    <t xml:space="preserve">ZHUNIO MALLA DIGNER FABIAN </t>
  </si>
  <si>
    <t>0103581195001</t>
  </si>
  <si>
    <t xml:space="preserve">RE-OA-GADMS-009-2016 </t>
  </si>
  <si>
    <t>CONTRATACION DE LA BANDA DE PUEBLO</t>
  </si>
  <si>
    <t xml:space="preserve">SIE-GADS-MS-006-2016 </t>
  </si>
  <si>
    <t>Adquisición de Materiales de Ferretería y Construcción para Obras de diferentes comunidades de las Parroquia del Cantón Sígsig, provincia del Azuay</t>
  </si>
  <si>
    <t xml:space="preserve">SIE-GADS-MS-007-2016 </t>
  </si>
  <si>
    <t>Adquisición de Bienes en Metalmecánica para Obras de diferentes comunidades de las Parroquias y Comunidades de la Periferia pertenecientes al Cantón Sígsig, provincia del Azuay</t>
  </si>
  <si>
    <t xml:space="preserve">OBRA ARTISTICA </t>
  </si>
  <si>
    <t>030-DDUE</t>
  </si>
  <si>
    <t>024-DIBA</t>
  </si>
  <si>
    <t>029-DVM</t>
  </si>
  <si>
    <t>030-DMV</t>
  </si>
  <si>
    <t>033-DIBA</t>
  </si>
  <si>
    <t>040-DDUE</t>
  </si>
  <si>
    <t>045-DDUE</t>
  </si>
  <si>
    <t>042-DDUE</t>
  </si>
  <si>
    <t>043-DDUE</t>
  </si>
  <si>
    <t>035-DVM</t>
  </si>
  <si>
    <t>038-DDUE</t>
  </si>
  <si>
    <t>7.5.01.07.01.157</t>
  </si>
  <si>
    <t>7.5.01..01.48</t>
  </si>
  <si>
    <t>7.5.01.07.01.159</t>
  </si>
  <si>
    <t>034-DIBA</t>
  </si>
  <si>
    <t>049-DDUE</t>
  </si>
  <si>
    <t xml:space="preserve">DIRECCION DE INFRAESTRUCTURA BASICA Y AMBIENTAL </t>
  </si>
  <si>
    <t xml:space="preserve">DIRECCION DE MOVILIDAD Y VIALIDAD </t>
  </si>
  <si>
    <t>TERMINACION DEL CENTRO DE ACOPIO DE LECHE DE LA COMUNIDAD DE SERRAG, PARROQUIA LUDO</t>
  </si>
  <si>
    <t xml:space="preserve">MEJORAMIENTO DEL SISTEMA DE AGUA POTABLE DE LA COMUNIDAD SAN VICENTE DE GULAZH, PARROQUIA JIMA </t>
  </si>
  <si>
    <t>CONSTRUCCION DE PUENTE EN TACADEL, PARROQUIA JIMA</t>
  </si>
  <si>
    <t xml:space="preserve">RECONSTRUCCION DEL PUENTE, SECTOR RAMOS PARROQUIA GUEL </t>
  </si>
  <si>
    <t xml:space="preserve">CUBIERTA SALA DE REUNIONES COMUNIDAD LA PAZ, PARROQUIA LUDO </t>
  </si>
  <si>
    <t xml:space="preserve">ENCAUSAMIENTO DE AGUAS SUBCENTRO DE SALUD PARROQUIA GUEL, CANTON SIGSIG </t>
  </si>
  <si>
    <t xml:space="preserve">CASA DE USO MULTIPLE COMUNIDAD YANALLPA, PARROQUIA SAN BARTOLOME </t>
  </si>
  <si>
    <t xml:space="preserve">ESCENARIO COMUNIDAD CURIN DE LA PARROQUIA SIGSIG </t>
  </si>
  <si>
    <t>ASOCIACION DE PRODCUTORES AGROECOLOGICOS, COMUNIDAD DE CASHAPUGRO, PARROQUIA LUDO</t>
  </si>
  <si>
    <t>SALA DE REUNIONES DE LA COMUNIDAD NARIG DE LA PARROQUIA SIGSIG</t>
  </si>
  <si>
    <t xml:space="preserve">MANTENIMIENTO VIAL SECTOR CURUNCAY  </t>
  </si>
  <si>
    <t xml:space="preserve">SISTEMA DE AGUA POTABLE COMUNIDAD SERRAG, PARROQUIA LUDO </t>
  </si>
  <si>
    <t>UNIDAD EDUCATIVA MARIA MAZZARELLO</t>
  </si>
  <si>
    <t>08 DIAS</t>
  </si>
  <si>
    <t>REQ. 026-DDUE</t>
  </si>
  <si>
    <t>REQ. 030-DDUE</t>
  </si>
  <si>
    <t>REQ. 024-DIBA</t>
  </si>
  <si>
    <t>REQ. 009-DDUE</t>
  </si>
  <si>
    <t>REQ. 047-DDUE</t>
  </si>
  <si>
    <t>REQ. 048-DDUE</t>
  </si>
  <si>
    <t>REQ. 010-DPCUE</t>
  </si>
  <si>
    <t>REQ. 032-DPCUE</t>
  </si>
  <si>
    <t xml:space="preserve"> MEJORAMIENTO DEL SISTEMA DE AGUA POTABLE DE LA COMUNIDAD SAN VICENTE DE GULAZH, PARROQUIA JIMA </t>
  </si>
  <si>
    <t>CANCHA DE USO MULTIPLE PARA LA COMUNIDAD DE TARAPZHA, PARROQUIA JIMA</t>
  </si>
  <si>
    <t xml:space="preserve">BASUREROS PARA EL PARQUE CENTRAL </t>
  </si>
  <si>
    <t>ESTANTES PARA REGISTRO DE LA PROPIEDAD</t>
  </si>
  <si>
    <t xml:space="preserve">CANCHA DE USO MULTIPLE COMUNIDAD GANCAG, CANTON SIGSIG </t>
  </si>
  <si>
    <t xml:space="preserve">CANCHA DE USO MULTIPLE DE LA COMUNIDAD CHAGRACAZHCA, CANTON SIGSIG </t>
  </si>
  <si>
    <t xml:space="preserve">CANCHA DE USO MULTIPLE COMUNIDAD LOMA LARGA, PARROQUIA LUDO </t>
  </si>
  <si>
    <t>REGISTRADURIA DE LA PROPIEDAD</t>
  </si>
  <si>
    <t xml:space="preserve">GALAN CHIRIBOGA HELMER FERNANDO </t>
  </si>
  <si>
    <t>087-DDSC</t>
  </si>
  <si>
    <t>JEFATURA DE CULTURA</t>
  </si>
  <si>
    <t>CANTON SIGSIG</t>
  </si>
  <si>
    <t>02 DIAS</t>
  </si>
  <si>
    <t xml:space="preserve">BUENO  LEON ANGEL OSWALDO </t>
  </si>
  <si>
    <t>TIPO BIEN  / SERVICIO</t>
  </si>
  <si>
    <t xml:space="preserve">PEABIM-GADMS012016 </t>
  </si>
  <si>
    <t>003-DDUE</t>
  </si>
  <si>
    <t>ADMINISTRADOR DE MERCADOS</t>
  </si>
  <si>
    <t>SERVICIO DE ARRENDAMIENTO DE TERRENO PARA EL FUNCIONAMIENTO DEL MERCADO PROVICIONAL DEL CANTON SIGSIG, PROVINCIA DEL AZUAY</t>
  </si>
  <si>
    <t>12 MESES</t>
  </si>
  <si>
    <t xml:space="preserve">PEABI-GADMS022016 </t>
  </si>
  <si>
    <t xml:space="preserve">PEABIM-GADMS32016 </t>
  </si>
  <si>
    <t>031-DDSC</t>
  </si>
  <si>
    <t xml:space="preserve">JEFA DE DESARROLLO SOCIAL E INFANTIL </t>
  </si>
  <si>
    <t>SERVICIO DE ARRENDAMIENTO DE UN INMUEBLE PARA FUNCIONAMIENTO DE CIBVS LAS SEMILLITAS DEL CENTRO CANTONAL</t>
  </si>
  <si>
    <t xml:space="preserve">CENTRO CANTONAL </t>
  </si>
  <si>
    <t>10 MESES</t>
  </si>
  <si>
    <t>SERVICIO DE ARRENDAMIENTO DE UN INMUEBLE PARA FUNCIONAMIENTO DE CIBVS LAS DALIAS DE LA PARROQUIA SAN JOSE RARANGA, PROVINCIA DEL AZUAY</t>
  </si>
  <si>
    <t>SAN JOSE DE RARANGA</t>
  </si>
  <si>
    <t xml:space="preserve">ABIM-GADMS0042016 </t>
  </si>
  <si>
    <t>SERVICIO DE ARRENDAMIENTO DE UN INMUEBLE PARA EL FUNCIONAMIENTO DE LAS OFICINAS DE LA JUNTA CANTONAL DE PROTECCION DE DERECHOS, AREA ADMINSTRATIVA DE DESARROLLO SOCIAL Y CULTURAL Y CONCEJO CANTONAL DE PROTECCION DE DERECHOS DEL GAD MUNICIPAL DE SIGSI</t>
  </si>
  <si>
    <t>006-DDS - JCPD</t>
  </si>
  <si>
    <t>5.3.05.02</t>
  </si>
  <si>
    <t xml:space="preserve">DIRECCION CULTURA /  SECRETARIA JUNTA DE PROTECCION DERECHOS </t>
  </si>
  <si>
    <t>PACHECO LLANOS FLORENCIO SECUNDINO</t>
  </si>
  <si>
    <t>0102622651001</t>
  </si>
  <si>
    <t xml:space="preserve">SIE-GADS-MS-001-2016 </t>
  </si>
  <si>
    <t>007- DDUE-MM</t>
  </si>
  <si>
    <t xml:space="preserve">7.3.02.07 </t>
  </si>
  <si>
    <t>CONTRACION DE SERVICIOS DE GUARDIANIA PARA EL CENTRO COMERCIAL Y MERCADO MUNICIPAL DEL CANTON SIGSIG, PROVINCIA DEL AZUAY</t>
  </si>
  <si>
    <t>SEGURCROMSIG SEGURIDAD Y SISTEMAS CIA. LTDA</t>
  </si>
  <si>
    <t>0190322246001</t>
  </si>
  <si>
    <t xml:space="preserve">SIE-GADS-MS-002-2016 </t>
  </si>
  <si>
    <t>007-DIBA</t>
  </si>
  <si>
    <t>008-DIBA</t>
  </si>
  <si>
    <t>009-DIBA</t>
  </si>
  <si>
    <t>010-DIBA</t>
  </si>
  <si>
    <t>011-DIBA</t>
  </si>
  <si>
    <t>013-DIBA</t>
  </si>
  <si>
    <t>014-DIBA</t>
  </si>
  <si>
    <t>015-DIBA</t>
  </si>
  <si>
    <t>016-DIBA</t>
  </si>
  <si>
    <t>018-DIBA</t>
  </si>
  <si>
    <t>019-DIBA</t>
  </si>
  <si>
    <t>022-DIBA</t>
  </si>
  <si>
    <t>Adquisición de Materiales para SISTEMAS DE AGUA POTABLE de diferentes comunidades de las Parroquia del Cantón Sígsig, Provincia del Azuay</t>
  </si>
  <si>
    <t>MEJORAMIENTO DEL SISTEMA DE AGUA POTABLE DE LA COMUNIDAD DE LOMA LARGA DE LA PARROQUIA LUDO.</t>
  </si>
  <si>
    <t>MEJORAMIENTO DEL SISTEMA DE AGUA POTABLE DE LA COMUNIDAD DE CHIZICAY DE LA PARROQUIA JIMA</t>
  </si>
  <si>
    <t>TRAMO DE ALCANTARILLADO CONDOMINIAL PARA EL SECTOR DE CENTRO UNO DE LA PARROQUIA GUELL.</t>
  </si>
  <si>
    <t>SISTEMA DE AGUA POTBALE DE LA COMUNIDAD DE TASQUI DE LA PARROQUIA SAN SEBASTIAN DE SIGISG.</t>
  </si>
  <si>
    <t>BATERIA SANITARIA DEL SECTOR UNION CHUNUCARI DE LA PARROQUIA SAN BARTOLOME.</t>
  </si>
  <si>
    <t>MEJORAR EL SISTEMA DE AGUA POTABLE DE LA COMUNIDAD DE CHAGUARPAMBA DE LA PARROQUIA SAN JOSE DE RARANGA.</t>
  </si>
  <si>
    <t>MEJORAR EL SISTEMA DE AGUA POTABLE DE LA COMUNIDAD DE HABAS HUICO DE NARIG Y TULLUPAMBA  DE LA PARROQUIA SAN SEBASTIAN DE SIGSIG.</t>
  </si>
  <si>
    <t>MEJORAR EL SISTEMA DE AGUA POTABLE DE MOYA DE LA  DE LA PARROQUIA JIMA.</t>
  </si>
  <si>
    <t>MEJORAMIENTO DEL SISTEMA DE AGUA POTABLE DE LA COMUNIDAD DE GUAVIZAY.</t>
  </si>
  <si>
    <t>TRAMO DE ALCANTARILLADO CONDOMINIAL PARA EL SECTOR DE LOMA RASCORAL  DE LA PARROQUIA CUTCHIL.</t>
  </si>
  <si>
    <t>MATRIZ  DE ALCANTARILLADO EN LA ENTRADA A LA PARROQUIA CUTCHIL DONDE LA COMPANIA FOPECA REALIZA TRABAJOS EN LA VIA SIGSIG- GUALAQUIAZA</t>
  </si>
  <si>
    <t>DESCARGA DE LA BATERIA DE LA CASA COMUNAL DE PIBLIA</t>
  </si>
  <si>
    <t>MENDIETA MUÑOZ GABRIEL FELIPE</t>
  </si>
  <si>
    <t>0301440798001</t>
  </si>
  <si>
    <t xml:space="preserve">RE-OA-GADMS-006-2016 </t>
  </si>
  <si>
    <t>059-DDSC-JC</t>
  </si>
  <si>
    <t>CONTRATACION de ARTISTA ALEJANDRO FERNANDEZ (Yo me llamo) y AMPLIFICACION COMPLETA, SONIDO, SISTEMA DE ILUMINACION, LUCES ROBOTICAS Y TELONES CANTON SIGSIG PROVINCIA DEL AZUAY</t>
  </si>
  <si>
    <t xml:space="preserve">FIESTAS DE CANTONIZACION </t>
  </si>
  <si>
    <t>JRM PRODUCCIONE</t>
  </si>
  <si>
    <t xml:space="preserve">SIE-GADS-MS-003-2016 </t>
  </si>
  <si>
    <t>Adquisición de MATERIALES DE FERRETERIA Y CONSTRUCCION para Obras de diferentes comunidades de las Parroquia del Cantón Sígsig, Provincia del Azuay</t>
  </si>
  <si>
    <t xml:space="preserve">SECTOR ZHILAUTE </t>
  </si>
  <si>
    <t xml:space="preserve">SISTEMA RIEGO COMUNIDAD CHIZICAY - EL VERDE, PARROQUIA JIMA  </t>
  </si>
  <si>
    <t>LETRINAS COMUNIDAD SERRAG, PARROQUIA LUDO</t>
  </si>
  <si>
    <t xml:space="preserve">CASA USO MULTIPLE COMUNIDAD ZHIPTA, PARROQUIA JIMA </t>
  </si>
  <si>
    <t xml:space="preserve"> SALA REUNIONES COMUNIDAD JOYAPA, PARROQUIA JIMA </t>
  </si>
  <si>
    <t>CEMENTERIO COMUNIDAD SAN VICENTE DE GULAZHI, PARROQUIA JIMA</t>
  </si>
  <si>
    <t xml:space="preserve">CENTRO GERONTOLOGICO, PARROQUIA JIMA  </t>
  </si>
  <si>
    <t>CANCHA DE USO MULTIPLE DE LA COMUNIDAD DE MOYA ALTO, PARROQUIA JIMA</t>
  </si>
  <si>
    <t>GRADERIOS PARA CANCHA DE USO MULTIPLE DE LA COMUNIDAD DE GANILLACTA, PARROQUIA JIMA</t>
  </si>
  <si>
    <t xml:space="preserve">ALCANTARILLADO CALLE JUAN BENIGNO TORRES, CENTRO PARROQUIAL JIMA </t>
  </si>
  <si>
    <t>COMUNIDAD CHUNUCARI, CANTON SIGSIG</t>
  </si>
  <si>
    <t>15 DIAS</t>
  </si>
  <si>
    <t>ORELLANA GALARZA MARIA ELENA</t>
  </si>
  <si>
    <t>0101034064001</t>
  </si>
  <si>
    <t>SIE-GADS-MS-004-2015</t>
  </si>
  <si>
    <t>ADQUISICIÓN DE MATERIALES PARA ENCAUSAR AGUAS LLUVIA EN EL CENTRO CANTONAL Y MATERIALES PARA ENCAUSAR AGUAS EN LA COMUNIDAD LAS LOMAS PERTENECIENTE AL CANTÓN SIGSIG, PROVINCIA DEL AZUAY</t>
  </si>
  <si>
    <t>018-DVM</t>
  </si>
  <si>
    <t>025-DIBA</t>
  </si>
  <si>
    <t>015-DVM</t>
  </si>
  <si>
    <t>006-DIBA</t>
  </si>
  <si>
    <t>020-DIBA</t>
  </si>
  <si>
    <t>012-DDU</t>
  </si>
  <si>
    <t>016-DDUE</t>
  </si>
  <si>
    <t>031-DDUE</t>
  </si>
  <si>
    <t>011-DDUE</t>
  </si>
  <si>
    <t>014-DDUE</t>
  </si>
  <si>
    <t>012-DIBA</t>
  </si>
  <si>
    <t>017-DVM</t>
  </si>
  <si>
    <t xml:space="preserve">COMUNIDAD LAS LOMAS DEL CANTON SIGSIG </t>
  </si>
  <si>
    <t xml:space="preserve">ENCAUSAR AGUAS LLUVIA DEL CENTRO CANTONAL SECTOR ARCOS DE LA IDENTIDAD </t>
  </si>
  <si>
    <t>DITECUENCA CIA. LTDA</t>
  </si>
  <si>
    <t>0190370038001</t>
  </si>
  <si>
    <t xml:space="preserve">RE-OA-GADMS-007-2016 </t>
  </si>
  <si>
    <t>CONTRATACION de BANDA DE PUEBLO PARA LOS EVENTOS PROGRAMADOS POR LAS FIESTAS DE CANTONIZACION DEL CANTON SIGSIG, PROVINCIA DEL AZUAY</t>
  </si>
  <si>
    <t xml:space="preserve">RE-OA-GADMS-008-2016 </t>
  </si>
  <si>
    <t>CONTRATACION ARTISTAS; PAQUETES DE LUCES Y SONIDOS; PRESENTADOR DE EVENTOS Y MARCO MUSICAL PARA LOS DIFERENTES EVENTOS PROGRAMADOS POR LAS FIESTAS DE ANIVERSARIO DE CANTONIZACION DEL CANTON SIGSIG, PROVINCIA DEL AZUAY</t>
  </si>
  <si>
    <t>062-DDSC-JC</t>
  </si>
  <si>
    <t>SARMIENTO LOPEZ JANNET MERCEDES</t>
  </si>
  <si>
    <t>0101559821001</t>
  </si>
  <si>
    <t>064 – 070 y 066 - DDS-JC</t>
  </si>
  <si>
    <t>7.3.02.05.07; 7.3.02.05.01</t>
  </si>
  <si>
    <t>15-04-20216</t>
  </si>
  <si>
    <t>15-14-2016</t>
  </si>
  <si>
    <t>04 DIAS</t>
  </si>
  <si>
    <t xml:space="preserve">JEFATURA DE COMPRAS </t>
  </si>
  <si>
    <t>ADQ. ALFOMBRAS CON LOGOTIPO DE LA ENTIDAD</t>
  </si>
  <si>
    <t>CUENCA BURI ELVIA NARCISA</t>
  </si>
  <si>
    <t>1103726590001</t>
  </si>
  <si>
    <t>076</t>
  </si>
  <si>
    <t>0000-953/954</t>
  </si>
  <si>
    <t>7.3.08.19</t>
  </si>
  <si>
    <t>0001190</t>
  </si>
  <si>
    <t>DDS-CDCDI-PCD</t>
  </si>
  <si>
    <t>ELABORACION BOTELLAS DE RECICLAJE</t>
  </si>
  <si>
    <t>UNIDADES EDUCATIVAS DEL CENTRO CANTONAL</t>
  </si>
  <si>
    <t>0001077</t>
  </si>
  <si>
    <t>´073</t>
  </si>
  <si>
    <t>´074</t>
  </si>
  <si>
    <t>´075</t>
  </si>
  <si>
    <t>CIBV  SEMILLITAS - SIGSIG (01-05-2016)</t>
  </si>
  <si>
    <t>CIBV LAS DALIAS DE SAN JOSE DE RARANGA (01/05/2016)</t>
  </si>
  <si>
    <t>CIBV  SAN VICENTE DE SERRAG (01-05-2016)</t>
  </si>
  <si>
    <t>0000132</t>
  </si>
  <si>
    <t>0000112</t>
  </si>
  <si>
    <t>0000008</t>
  </si>
  <si>
    <t>0000829</t>
  </si>
  <si>
    <t>0000830</t>
  </si>
  <si>
    <t>0000831</t>
  </si>
  <si>
    <t>0000832</t>
  </si>
  <si>
    <t>0000833</t>
  </si>
  <si>
    <t>015</t>
  </si>
  <si>
    <t>7.3.08.12</t>
  </si>
  <si>
    <t>MATERIAL DIDACTICO</t>
  </si>
  <si>
    <t>BENEFICIARIOS PROYECTO ERRADICACIÓN-TRABAJO INFANTIL</t>
  </si>
  <si>
    <t>0003263</t>
  </si>
  <si>
    <t>029-032</t>
  </si>
  <si>
    <t>INMUEBLE PARA PARQUEADERO</t>
  </si>
  <si>
    <t>0000028</t>
  </si>
  <si>
    <t>ROMAN LOPEZ GLADYS ORFA</t>
  </si>
  <si>
    <t>0103827903001</t>
  </si>
  <si>
    <t>054</t>
  </si>
  <si>
    <t>CONTRATACIÓN DE AMPLIFICACIÓN COMPLETA</t>
  </si>
  <si>
    <t>SHOW ARTISTICO CULTURAL EN SAN VICENTE DE GULAZH - JIMA</t>
  </si>
  <si>
    <t>000078</t>
  </si>
  <si>
    <t>CABRERA MATAILO ORLANDO PATRICIO</t>
  </si>
  <si>
    <t>0105197800001</t>
  </si>
  <si>
    <t>031</t>
  </si>
  <si>
    <t>00003138</t>
  </si>
  <si>
    <t>002-053-003-004-005-006</t>
  </si>
  <si>
    <t>1.3.1/3.1.3/5.1.1/7.1.1</t>
  </si>
  <si>
    <t>DJ/DPUR/DPUR-AC/DPURCR/DPEDOT/ELFP</t>
  </si>
  <si>
    <t>SUMINISTROS DE IMPRESIÓN</t>
  </si>
  <si>
    <t>00003504</t>
  </si>
  <si>
    <t>ALIMENTOS DE LARGA DURACIÓN</t>
  </si>
  <si>
    <t>001-052</t>
  </si>
  <si>
    <t>000011912</t>
  </si>
  <si>
    <t>YUMBLA HNOS CIA. LTDA.</t>
  </si>
  <si>
    <t>0190401812001</t>
  </si>
  <si>
    <t>MANTENIMIENTO EQUIPO DOSIFICADOR</t>
  </si>
  <si>
    <t>PLANTA DEL S.A.P. DE CURIN</t>
  </si>
  <si>
    <t>006578</t>
  </si>
  <si>
    <t>000011987</t>
  </si>
  <si>
    <t xml:space="preserve">CONSULTORIA </t>
  </si>
  <si>
    <t>CCD-GADS-MS-002-2016</t>
  </si>
  <si>
    <t>EJECUCION DEL PLAN DE GESTION SOCIAL DE LA OBRA “CONSTRUCCION DEL SISTEMA DE AGUA POTABLE DE LA COMUNIDAD SAN ANTONIO DE LA PARROQUIA CUCHIL, PERTENECIENTE AL CANTON SIGSIG, PROVINCIA DEL AZUAY</t>
  </si>
  <si>
    <t xml:space="preserve">REQ. 028-DIBA </t>
  </si>
  <si>
    <t>7.5.01.01.41</t>
  </si>
  <si>
    <t xml:space="preserve">COMUNIDAD SAN ANTONIO, PARROQUIA CUCHIL </t>
  </si>
  <si>
    <t xml:space="preserve">30 DIAS </t>
  </si>
  <si>
    <t xml:space="preserve">MARTINEZ MANUEL ING. </t>
  </si>
  <si>
    <t>0102827169001</t>
  </si>
  <si>
    <t>7.3.05.17</t>
  </si>
  <si>
    <t>DIBA-UGAMS</t>
  </si>
  <si>
    <t>000000691</t>
  </si>
  <si>
    <t>COTRATUDOSSA S.A.</t>
  </si>
  <si>
    <t>0190320340001</t>
  </si>
  <si>
    <t>091</t>
  </si>
  <si>
    <t>CONTRATACIÓN DE LA AGRUPACIÓN UNIVERSO DE COLORES</t>
  </si>
  <si>
    <t>HOMENAJE DIA DEL NIÑO</t>
  </si>
  <si>
    <t>000001206</t>
  </si>
  <si>
    <t>GONZALEZ CORDERO BERTHA PATRICIA</t>
  </si>
  <si>
    <t>0102551561001</t>
  </si>
  <si>
    <t>ADQ. DE CARPAS CASETA DE 4X3MTS</t>
  </si>
  <si>
    <t>ASOCIACIÓN PEQUEÑOS PRODUCTORES DE LECHE DE SERRAG - LUDO</t>
  </si>
  <si>
    <t>0000520</t>
  </si>
  <si>
    <t>ZEAS TAPIA MONICA CATALINA</t>
  </si>
  <si>
    <t>0103150587001</t>
  </si>
  <si>
    <t>INSUMOS AGRICOLAS</t>
  </si>
  <si>
    <t>GRANJA UNIDAD EDUCATIVA -JIMA</t>
  </si>
  <si>
    <t>0010480</t>
  </si>
  <si>
    <t>QUEZADA JIMÉNEZ JOSE GUILLERMO</t>
  </si>
  <si>
    <t>0103102877001</t>
  </si>
  <si>
    <t>MAQUINAS Y EQUIPOS AGRICOLAS</t>
  </si>
  <si>
    <t>0008457</t>
  </si>
  <si>
    <t>BOSQUE AGRO &amp; JARDINES</t>
  </si>
  <si>
    <t>0190377512001</t>
  </si>
  <si>
    <t>000012610</t>
  </si>
  <si>
    <t>INSTALACION DE BOMBA DE AGUA</t>
  </si>
  <si>
    <t>SISTEMA AGUA POTABLE  DE LA LIBERTAD - SAN BARTOLOMÉ</t>
  </si>
  <si>
    <t>000009804</t>
  </si>
  <si>
    <t>HIDRO SERVICIOS</t>
  </si>
  <si>
    <t>0101832103001</t>
  </si>
  <si>
    <t>PARALOS NIÑOS DEL CIBV SEMILLITAS SIGSIG</t>
  </si>
  <si>
    <t>000012695</t>
  </si>
  <si>
    <t>055</t>
  </si>
  <si>
    <t>7.5.01.07.01.155</t>
  </si>
  <si>
    <t>CASA DE USO MULTIPLE DE LÑA COMUNIDAD DE GANILLACTA - JIMA</t>
  </si>
  <si>
    <t>0003925/3926</t>
  </si>
  <si>
    <t>7.3.02.07</t>
  </si>
  <si>
    <t>FESTIVIDADES - SOLSTICIO/2016</t>
  </si>
  <si>
    <t>000032002</t>
  </si>
  <si>
    <t>RADIO LA VOZ DEL TOMEBAMBA</t>
  </si>
  <si>
    <t>0100206408001</t>
  </si>
  <si>
    <t>7.3.02.35</t>
  </si>
  <si>
    <t>AGUAS-BOTELLA</t>
  </si>
  <si>
    <t>PARTICIPANTES DE LA III CICLO PASEO</t>
  </si>
  <si>
    <t>000012697</t>
  </si>
  <si>
    <t>012-013-014</t>
  </si>
  <si>
    <t xml:space="preserve">PARTICIPANTES DE LOS DIFERENTES EVENTOS PROGRAMADOS POR EL CONCEJO CANTONAL DE PROTECCIÓN DE DERECHOS </t>
  </si>
  <si>
    <t>0000103</t>
  </si>
  <si>
    <t>078</t>
  </si>
  <si>
    <t>DSC-CGJPII</t>
  </si>
  <si>
    <t>HORAS DE AMPLIFICACIÓN</t>
  </si>
  <si>
    <t>CHIRIBOGA PLASENCIA ANGEL BLADIMIR</t>
  </si>
  <si>
    <t>0104943267001</t>
  </si>
  <si>
    <t>081</t>
  </si>
  <si>
    <t>DSC-CDCDI-PCD</t>
  </si>
  <si>
    <t>EVENTO DIA INTERNACIONAL DEL RECICLAJE</t>
  </si>
  <si>
    <t>0000011</t>
  </si>
  <si>
    <t>048-006</t>
  </si>
  <si>
    <t>7.3.08.44</t>
  </si>
  <si>
    <t>ADQUISICIÓN REPUESTOS MAQUINAS</t>
  </si>
  <si>
    <t>0000001391</t>
  </si>
  <si>
    <t>046</t>
  </si>
  <si>
    <t>7.3.08.37</t>
  </si>
  <si>
    <t>0002368</t>
  </si>
  <si>
    <t xml:space="preserve">OBRA </t>
  </si>
  <si>
    <t>024-DDUE</t>
  </si>
  <si>
    <t>7.5.01.07.01.022</t>
  </si>
  <si>
    <t xml:space="preserve">READECUACION CASA COMUNAL </t>
  </si>
  <si>
    <t xml:space="preserve">COMUNIDAD RUIZHO - SAN BARTOLOME </t>
  </si>
  <si>
    <t>001-001-</t>
  </si>
  <si>
    <t>0000062</t>
  </si>
  <si>
    <t xml:space="preserve">AVILA PLASENCIA BENITO BENJAMIN </t>
  </si>
  <si>
    <t>0102652690001</t>
  </si>
  <si>
    <t>EQUIPO MOTORIZADO DEL GADS</t>
  </si>
  <si>
    <t>BIEN</t>
  </si>
  <si>
    <t>CATE -GADS-MS-001-2016</t>
  </si>
  <si>
    <t xml:space="preserve">EQUIPOS COMPUTACION </t>
  </si>
  <si>
    <t>057-DDS</t>
  </si>
  <si>
    <t>DESARROLLO SOCIAL</t>
  </si>
  <si>
    <t xml:space="preserve">ESCUELA EUFEMIA BELTRAN CABRERA - SARAR LUDO </t>
  </si>
  <si>
    <t>MARV COMPUTER</t>
  </si>
  <si>
    <t>0301400347001</t>
  </si>
  <si>
    <t>CATE -GADS-MS-004-2016</t>
  </si>
  <si>
    <t xml:space="preserve">014-DVM </t>
  </si>
  <si>
    <t>DIRECCION DE VIALIDAD Y MOVILIDAD</t>
  </si>
  <si>
    <t xml:space="preserve">DEPARTAMENTO MOVILIDAD </t>
  </si>
  <si>
    <t xml:space="preserve">CORPOELYDO CIA. LTDA. </t>
  </si>
  <si>
    <t>1791999150001</t>
  </si>
  <si>
    <t xml:space="preserve">BIEN </t>
  </si>
  <si>
    <t>CATE -GADS-MS-003-2016</t>
  </si>
  <si>
    <t>SUMINISTROS LIMPIEZA</t>
  </si>
  <si>
    <t xml:space="preserve">001-PJ </t>
  </si>
  <si>
    <t>5.3.08.05</t>
  </si>
  <si>
    <t xml:space="preserve">ASPRING CLEAN </t>
  </si>
  <si>
    <t>BETTCOMP</t>
  </si>
  <si>
    <t>1712964590001</t>
  </si>
  <si>
    <t xml:space="preserve">ASEO TOTAL </t>
  </si>
  <si>
    <t>1792018420001</t>
  </si>
  <si>
    <t>FESTIVIDADES SOLSTICIO-CHOBSHI/2016</t>
  </si>
  <si>
    <t>CONT. GRUPO DE DANZA Y AGRUPACION MUSICAL</t>
  </si>
  <si>
    <t>0000211</t>
  </si>
  <si>
    <t>QUINDE PINTADO FABIAN FERNANDO</t>
  </si>
  <si>
    <t>0106484256001</t>
  </si>
  <si>
    <t>093</t>
  </si>
  <si>
    <t>5.3.02.17</t>
  </si>
  <si>
    <t>INFORMACION</t>
  </si>
  <si>
    <t>000015929</t>
  </si>
  <si>
    <t>TORAL BRITO WILSON LAUTARO</t>
  </si>
  <si>
    <t>DIFUSIÓN</t>
  </si>
  <si>
    <t>POBLACION (PRONTO PAGO IMPUESTOS)</t>
  </si>
  <si>
    <t>POBLACION (FESTIVIDADES  SOLSTICIO</t>
  </si>
  <si>
    <t>000015931</t>
  </si>
  <si>
    <t>JORNADAS DEPORTIVAS INTERBARRIALES</t>
  </si>
  <si>
    <t>000000311</t>
  </si>
  <si>
    <t>ALQUILER DJ / PERIFONEO</t>
  </si>
  <si>
    <t>052</t>
  </si>
  <si>
    <t>0000488</t>
  </si>
  <si>
    <t>PARTICIPANTES TALLER ATENCION PRIORITARIA</t>
  </si>
  <si>
    <t>0000701</t>
  </si>
  <si>
    <t>ORELLANA MARCA ANGEL EUGENIO</t>
  </si>
  <si>
    <t>0103309340001</t>
  </si>
  <si>
    <t>ADQ. DE DISPENSADOR Y BOTELLONES DE AGUA</t>
  </si>
  <si>
    <t>SECRETARIA GENERAL DEL GADMS</t>
  </si>
  <si>
    <t>000015660</t>
  </si>
  <si>
    <t>037</t>
  </si>
  <si>
    <t>ADQUISICIÓN DE SANITARIO</t>
  </si>
  <si>
    <t>0004902</t>
  </si>
  <si>
    <t>DVM-M</t>
  </si>
  <si>
    <t>PASAJES AEREOS RUTA CUENCA- QUITO CUENCA</t>
  </si>
  <si>
    <t>JEFA UNIDAD DE MOVILIDAD (Angelica Palacios)</t>
  </si>
  <si>
    <t>0018948</t>
  </si>
  <si>
    <t>5.3.08.44</t>
  </si>
  <si>
    <t>GELFP-SG</t>
  </si>
  <si>
    <t>ADQUISICIÓN REPUESTO COPIADORA</t>
  </si>
  <si>
    <t>001-105</t>
  </si>
  <si>
    <t>000000946</t>
  </si>
  <si>
    <t>091-097</t>
  </si>
  <si>
    <t>PRESENTACIÓN ARTISTICA DE PAYASO</t>
  </si>
  <si>
    <t>NIÑOS DE LOS CIBV DE S. VICENTE Y SEMILLITAS</t>
  </si>
  <si>
    <t>0000121</t>
  </si>
  <si>
    <t>090</t>
  </si>
  <si>
    <t>0000-957/958</t>
  </si>
  <si>
    <t>089</t>
  </si>
  <si>
    <t>088</t>
  </si>
  <si>
    <t>CIBV  SAN VICENTE DE SERRAG (01-06-2016)</t>
  </si>
  <si>
    <t>CIBV LAS DALIAS DE SAN JOSE DE RARANGA (01/06/2016)</t>
  </si>
  <si>
    <t>0000010</t>
  </si>
  <si>
    <t>´087</t>
  </si>
  <si>
    <t>CIBV  SEMILLITAS - SIGSIG (01-06-2016)</t>
  </si>
  <si>
    <t>0000133</t>
  </si>
  <si>
    <t>092</t>
  </si>
  <si>
    <t>CIBV LAS DALIAS DE SAN JOSE DE RARANGA (DIA DEL NIÑO)</t>
  </si>
  <si>
    <t>0000114</t>
  </si>
  <si>
    <t>PARTICIPANTES EN EL EVENTO DEL SOLSTICIO</t>
  </si>
  <si>
    <t>000000382</t>
  </si>
  <si>
    <t>RAMON TINOCO ALONSO YOVANI</t>
  </si>
  <si>
    <t>1714529128001</t>
  </si>
  <si>
    <t>7.3.08.09</t>
  </si>
  <si>
    <t>PRODUCTOS FARMACEUTICOS</t>
  </si>
  <si>
    <t>CENTRO DIURNO  GERONTOLOGICO MCPAL.</t>
  </si>
  <si>
    <t>000009551/9552/9553</t>
  </si>
  <si>
    <t>00003148</t>
  </si>
  <si>
    <t>MATERIALES PÉTREOS</t>
  </si>
  <si>
    <t>CASA MULTIPLE DE ZHIPTA</t>
  </si>
  <si>
    <t>0000075</t>
  </si>
  <si>
    <t>0000857</t>
  </si>
  <si>
    <t>0000858</t>
  </si>
  <si>
    <t>0000859</t>
  </si>
  <si>
    <t>0000860</t>
  </si>
  <si>
    <t>0000861</t>
  </si>
  <si>
    <t>0000862</t>
  </si>
  <si>
    <t>0000863</t>
  </si>
  <si>
    <t>001 - 021/026</t>
  </si>
  <si>
    <t>1.1.1 /2.1.1</t>
  </si>
  <si>
    <t>5.3.08.05 / 7.3.08.05</t>
  </si>
  <si>
    <t>DTH /DDSC</t>
  </si>
  <si>
    <t>TALENTO HUMANO / DESARROLLO SOCIAL</t>
  </si>
  <si>
    <t>000015637</t>
  </si>
  <si>
    <t>047</t>
  </si>
  <si>
    <t>ADQUISICIÓN DE MAQUINARIA</t>
  </si>
  <si>
    <t>0011361</t>
  </si>
  <si>
    <t>109</t>
  </si>
  <si>
    <t>7.3.02.05.15</t>
  </si>
  <si>
    <t>POBLACION (CAMPEONATO INTERCOMUNIDADES)</t>
  </si>
  <si>
    <t>000015933</t>
  </si>
  <si>
    <t>ADQ. DE CLORO-GAS</t>
  </si>
  <si>
    <t>PLANTA DE AGUA POTABLE DE CURIN</t>
  </si>
  <si>
    <t>006639</t>
  </si>
  <si>
    <t>002/003</t>
  </si>
  <si>
    <t>5.3.08.02</t>
  </si>
  <si>
    <t xml:space="preserve">DTH </t>
  </si>
  <si>
    <t>ADQ. DE CALZADO</t>
  </si>
  <si>
    <t>OBREROS DEL GADMS</t>
  </si>
  <si>
    <t>0002768</t>
  </si>
  <si>
    <t>ASTUDILLO PESANTEZ EUFEMIA FILOMENA</t>
  </si>
  <si>
    <t>0101978591001</t>
  </si>
  <si>
    <t>001/003</t>
  </si>
  <si>
    <t>ADQ. DE ROPA DE TRABAJO</t>
  </si>
  <si>
    <t>000000365</t>
  </si>
  <si>
    <t>ORELLANA PIEDRA LIVIA ESPERANZA</t>
  </si>
  <si>
    <t>0103299061001</t>
  </si>
  <si>
    <t>3.1.1.</t>
  </si>
  <si>
    <t>ADQ. PARASOLES</t>
  </si>
  <si>
    <t>DIREC. VIALIDAD Y MOVILIDAD</t>
  </si>
  <si>
    <t>0003930</t>
  </si>
  <si>
    <t>ARREGLO Y DECORACION DE ESCENARIOS Y CARRO ALEGORICO</t>
  </si>
  <si>
    <t>0000967</t>
  </si>
  <si>
    <t>ZHIMINAICELA ASTUDILLO BOLIVAR OCTAVIO</t>
  </si>
  <si>
    <t>0102088317001</t>
  </si>
  <si>
    <t>LIMPIEZA DE POZOS SEPTICOS SECTOR PEDERNAL</t>
  </si>
  <si>
    <t>0004817</t>
  </si>
  <si>
    <t>043</t>
  </si>
  <si>
    <t>REFRIGERIOS LARGA DURACION</t>
  </si>
  <si>
    <t>001-054</t>
  </si>
  <si>
    <t>000003533</t>
  </si>
  <si>
    <t>041-042</t>
  </si>
  <si>
    <t>7.3.08.07</t>
  </si>
  <si>
    <t>UNIDAD DE  MSTRICULACIÓN</t>
  </si>
  <si>
    <t>000002071</t>
  </si>
  <si>
    <t>7.3.04.22</t>
  </si>
  <si>
    <t>0000502</t>
  </si>
  <si>
    <t>0002388</t>
  </si>
  <si>
    <t>012-005-003-037</t>
  </si>
  <si>
    <t>1.2.1/7.1.1/6.1.1/2.1.1</t>
  </si>
  <si>
    <t>5.3.08.13/5.3.08.44/8.4.01.04/8.401.07</t>
  </si>
  <si>
    <t>DF-UT/GELFP/JCPD/DSC-DI</t>
  </si>
  <si>
    <t xml:space="preserve">ADQUISICIÓN DE VARIOS EQUIPOS </t>
  </si>
  <si>
    <t>UNIDADES DEL GADMS</t>
  </si>
  <si>
    <t>061</t>
  </si>
  <si>
    <t>SECTOR QUINCHOTE - CUCHIL</t>
  </si>
  <si>
    <t>0000078</t>
  </si>
  <si>
    <t>MANEJO INTEGRAL DE PLAGAS</t>
  </si>
  <si>
    <t>MERC ADOS</t>
  </si>
  <si>
    <t>0002497</t>
  </si>
  <si>
    <t>PODADORAS</t>
  </si>
  <si>
    <t>0001199</t>
  </si>
  <si>
    <t>0000876</t>
  </si>
  <si>
    <t>0000877</t>
  </si>
  <si>
    <t>0000878</t>
  </si>
  <si>
    <t>0000879</t>
  </si>
  <si>
    <t>0000880</t>
  </si>
  <si>
    <t>0000881</t>
  </si>
  <si>
    <t>0000882</t>
  </si>
  <si>
    <t>DDUE-PJ</t>
  </si>
  <si>
    <t>7.3.04.18</t>
  </si>
  <si>
    <t>PLANTAS FORESTALES</t>
  </si>
  <si>
    <t>BANEGAS ULLOA ANGELICA MARIA</t>
  </si>
  <si>
    <t>0104797741001</t>
  </si>
  <si>
    <t>ADQ. TANQUE DE PRESIÓN</t>
  </si>
  <si>
    <t>001028</t>
  </si>
  <si>
    <t>MEJIA MEJIA MIGUEL VENSESLAU</t>
  </si>
  <si>
    <t>INMUEBLE DEL CUERPO DE BOMBEROS</t>
  </si>
  <si>
    <t>0005100</t>
  </si>
  <si>
    <t>070</t>
  </si>
  <si>
    <t>1.1.1/3.1.1/3.1.2/3.1.3/7.1.1</t>
  </si>
  <si>
    <t>ADQUISICIÓN DE PINTURA</t>
  </si>
  <si>
    <t>0143577</t>
  </si>
  <si>
    <t>ABAD SARMIENTO RUTH ELIANA</t>
  </si>
  <si>
    <t>0100980200001</t>
  </si>
  <si>
    <t>´098</t>
  </si>
  <si>
    <t>CIBV  SEMILLITAS - SIGSIG (01-07-2016)</t>
  </si>
  <si>
    <t>0000134</t>
  </si>
  <si>
    <t>100</t>
  </si>
  <si>
    <t>101</t>
  </si>
  <si>
    <t>CIBV  SAN VICENTE DE SERRAG (01-07-2016)</t>
  </si>
  <si>
    <t>CIBV LAS DALIAS DE SAN JOSE DE RARANGA (01/07/2016)</t>
  </si>
  <si>
    <t>099</t>
  </si>
  <si>
    <t>0000-959/960</t>
  </si>
  <si>
    <t>BOTELLAS DE AGUA</t>
  </si>
  <si>
    <t>CONCEJO CANTONAL PROTECCION DE DERECHOS</t>
  </si>
  <si>
    <t>001-053</t>
  </si>
  <si>
    <t>000016319</t>
  </si>
  <si>
    <t>DS-JC</t>
  </si>
  <si>
    <t>ADQUISICIÓN DE EQUIPOS VARIOS</t>
  </si>
  <si>
    <t>003-101</t>
  </si>
  <si>
    <t>000041064</t>
  </si>
  <si>
    <t>LA VICTORIA</t>
  </si>
  <si>
    <t>0190345963001</t>
  </si>
  <si>
    <t>120</t>
  </si>
  <si>
    <t>NIÑOS DE LOS CIBV DE S. VICENTE Y DALIAS</t>
  </si>
  <si>
    <t>0000251</t>
  </si>
  <si>
    <t>SARI MOROCHO LAURO LORENZO</t>
  </si>
  <si>
    <t>0102198991001</t>
  </si>
  <si>
    <t>5.3.02.19</t>
  </si>
  <si>
    <t xml:space="preserve">SUPLEMENTO REVISTA </t>
  </si>
  <si>
    <t>001-005</t>
  </si>
  <si>
    <t>000017531</t>
  </si>
  <si>
    <t>EL TIEMPO CIA. LTDA.</t>
  </si>
  <si>
    <t>0190007049001</t>
  </si>
  <si>
    <t>050/083</t>
  </si>
  <si>
    <t>2.1.1/3.1.3</t>
  </si>
  <si>
    <t>7.3.02.05.12/7.3.08.44</t>
  </si>
  <si>
    <t>DS-JC/DPCUE</t>
  </si>
  <si>
    <t>IMPLEMENTOS DEPORTIVOS</t>
  </si>
  <si>
    <t>JORNADAS CULTURALERS TURISTICA Y DEPORTIVAS DE SIGSIG 2016</t>
  </si>
  <si>
    <t>0003771</t>
  </si>
  <si>
    <t>MASTER SPORT</t>
  </si>
  <si>
    <t>1801856285001</t>
  </si>
  <si>
    <t>042</t>
  </si>
  <si>
    <t>JORNADAS DEPORTIVAS INTER-COMUNIDADES</t>
  </si>
  <si>
    <t>0003768</t>
  </si>
  <si>
    <t>040</t>
  </si>
  <si>
    <t>0003352</t>
  </si>
  <si>
    <t>MATERIALES DE IMPRESIÓN</t>
  </si>
  <si>
    <t>000002110</t>
  </si>
  <si>
    <t>016/075</t>
  </si>
  <si>
    <t>1.2.1/3.1.1</t>
  </si>
  <si>
    <t>DF-UT/DVM</t>
  </si>
  <si>
    <t>TESORERIA/ PLAN ESTRATEGICO</t>
  </si>
  <si>
    <t>073</t>
  </si>
  <si>
    <t>REPUESTO</t>
  </si>
  <si>
    <t>IMPRESORA XEROS DE VM</t>
  </si>
  <si>
    <t>000001004</t>
  </si>
  <si>
    <t>CERTIFICADOS IMP´RESOS</t>
  </si>
  <si>
    <t>TESORERIA</t>
  </si>
  <si>
    <t>0000754</t>
  </si>
  <si>
    <t>GRAFICAS DEL AUSTRO</t>
  </si>
  <si>
    <t>1001760600001</t>
  </si>
  <si>
    <t>084</t>
  </si>
  <si>
    <t>COLISEO DE DEPORTES</t>
  </si>
  <si>
    <t>0000079</t>
  </si>
  <si>
    <t>SOPORTE DE PIES BASE SILLA</t>
  </si>
  <si>
    <t>0007209</t>
  </si>
  <si>
    <t>VILLAVICENCIO QUIZHPI ANGEL PATRICIO</t>
  </si>
  <si>
    <t>0102496668001</t>
  </si>
  <si>
    <t>064</t>
  </si>
  <si>
    <t>0011381</t>
  </si>
  <si>
    <t>047/010</t>
  </si>
  <si>
    <t>3.1.2/5.1.1</t>
  </si>
  <si>
    <t>7.5.01.01.48/7.5.01.02.01</t>
  </si>
  <si>
    <t>DIBA/ DPEDOT</t>
  </si>
  <si>
    <t>ADQUISICIÓN DE CLORO Y TUBERIA</t>
  </si>
  <si>
    <t>CUCHIL / COMUNA JIMA ZHUMA PUNTA CORAL</t>
  </si>
  <si>
    <t>000001973</t>
  </si>
  <si>
    <t>048</t>
  </si>
  <si>
    <t>MATERIALES AGUA POTABLE</t>
  </si>
  <si>
    <t>COMUNIDAD DE YANALLPA  SAN BARTOLOME</t>
  </si>
  <si>
    <t>0003932-3933-3934-3937-3938</t>
  </si>
  <si>
    <t>7.3.05.03</t>
  </si>
  <si>
    <t xml:space="preserve">FESTIVAL DUMA RAYMI </t>
  </si>
  <si>
    <t>0001417</t>
  </si>
  <si>
    <t>´013</t>
  </si>
  <si>
    <t xml:space="preserve">REPRESENTANTES DE LAS COMUNIDADES DE LAS PARROQUIAS DE SIGSIG </t>
  </si>
  <si>
    <t>0000802</t>
  </si>
  <si>
    <t>025/026/028/029/030</t>
  </si>
  <si>
    <t>MATERIALES DIDACTICOS</t>
  </si>
  <si>
    <t>UNIDADES DE DESARROLLO SOCIAL</t>
  </si>
  <si>
    <t>0025199/25198/25200/25201/25202/25203/25204/25205/25207/25208/</t>
  </si>
  <si>
    <t>PUGA AREVALO CARMITA BERTHA</t>
  </si>
  <si>
    <t>0101714533001</t>
  </si>
  <si>
    <t>025/026/028/029</t>
  </si>
  <si>
    <t>00111333/11334</t>
  </si>
  <si>
    <t>BRITO GAVILANES SILVIO RAFAEL</t>
  </si>
  <si>
    <t>0104503552001</t>
  </si>
  <si>
    <t>026/028</t>
  </si>
  <si>
    <t>0000732</t>
  </si>
  <si>
    <t>GUZMAN GUZMAN JORGE ROBERTO</t>
  </si>
  <si>
    <t>010445832001</t>
  </si>
  <si>
    <t>025/026/028/030/032</t>
  </si>
  <si>
    <t>005-101</t>
  </si>
  <si>
    <t>000008479</t>
  </si>
  <si>
    <t>PAPELERIA MONSALVE CIA. LTDA.</t>
  </si>
  <si>
    <t>0190097595001</t>
  </si>
  <si>
    <t>7.3.08.02</t>
  </si>
  <si>
    <t>CHALECOS INSTITUCIONALES</t>
  </si>
  <si>
    <t>DESARROLLO  SOCIAL</t>
  </si>
  <si>
    <t>BARZALLO GUACHICHULLCA DIEGO RENE</t>
  </si>
  <si>
    <t>0104602909001</t>
  </si>
  <si>
    <t>SIE-GADS-MS-R10-2016</t>
  </si>
  <si>
    <t>REQ. 040-DIBA</t>
  </si>
  <si>
    <t>REQ. 041-DIBA</t>
  </si>
  <si>
    <t>Adquisición de Materiales y Accesorios para el Sistema de Agua Potable de la comunidad de Zhamar de la Parroquia Jima y para el Sistema de Agua Potable de la Comunidad de Puchun Zhotor perteneciente a la Parroquia Sígsig, del Cantón Sígsig, provincia del Azuay</t>
  </si>
  <si>
    <t xml:space="preserve">7.5.01.01.48 </t>
  </si>
  <si>
    <t xml:space="preserve">08 DIAS </t>
  </si>
  <si>
    <t xml:space="preserve">COMERCIAL  MARCELO MENDIETA </t>
  </si>
  <si>
    <t>301440798001</t>
  </si>
  <si>
    <t>SIE-GADS-MS-011-2016</t>
  </si>
  <si>
    <t>Adquisición de Materiales de Ferretería y Construcción para diferentes Obras de las Comunidades Chiñahuiña, Nueva Cisne y e Iguila Corral-Maria Auxiliadora, de la Parroquia Jima del Cantón Sígsig, Provincia del Azuay</t>
  </si>
  <si>
    <t>REQ.056-DPCUE</t>
  </si>
  <si>
    <t>REQ. 061-DDUE</t>
  </si>
  <si>
    <t>REQ. 062-DDUE</t>
  </si>
  <si>
    <t>7.5.01.07.01.194</t>
  </si>
  <si>
    <t>TERMINACION DE LA COCINA COMEDOR  COMUNIDAD CHIÑAHUIÑA, PARROQUIA JIMA</t>
  </si>
  <si>
    <t xml:space="preserve">CONSTRUOFERTAS </t>
  </si>
  <si>
    <t>SIE-GADS-MS-R13-2016</t>
  </si>
  <si>
    <t>CONTRATACION DE SERVICIOS ARBITRAJE, JUECES, PLANILLAJE Y PASABOLAS PARA LAS DIFERENTES DISCIPLINAS DEPORTIVAS A DESARROLLARSE DENTRO DEL CAPEONATO DEPORTIVO JORNADAS CULTURALES, TURISTICAS Y DEPORTIVAS SIGSIG 2016, DEL CANTON SIGSIG, PROVINCIA DEL AZUAY</t>
  </si>
  <si>
    <t xml:space="preserve">REQ. 112-DDSC  </t>
  </si>
  <si>
    <t>7.3.02.05.12</t>
  </si>
  <si>
    <t xml:space="preserve">JEFATURA DE CULTURA </t>
  </si>
  <si>
    <t>BENEFICIARIO / OBRA / SERVICIO</t>
  </si>
  <si>
    <t>JORNADAS DEPORTIVAS VACACIONALES 2016</t>
  </si>
  <si>
    <t xml:space="preserve">07 DIAS </t>
  </si>
  <si>
    <t xml:space="preserve">AVILA GRANDA SEBASTIAN </t>
  </si>
  <si>
    <t>0104504774001</t>
  </si>
  <si>
    <t>SIE-GADS-MS-014-2016</t>
  </si>
  <si>
    <t>067-DPCURMS</t>
  </si>
  <si>
    <t>067-DVM</t>
  </si>
  <si>
    <t xml:space="preserve">MEJORAMIENTO DE CANCHAS Y CASAS DE USO MULTIPLE DEL CANTON </t>
  </si>
  <si>
    <t xml:space="preserve">SEÑALIZACION DE CALLES DEL CENTRO HISTORICO </t>
  </si>
  <si>
    <t xml:space="preserve">02 DIAS </t>
  </si>
  <si>
    <t xml:space="preserve">FERRISARIATO AZOGUES </t>
  </si>
  <si>
    <t>0301852117001</t>
  </si>
  <si>
    <t>SIE-GADS-MS-015-2016</t>
  </si>
  <si>
    <t>Adquisición de Suministros de Impresión para las Impresoras y Copiadoras de las diferentes Unidades del Gobierno Autónomo Descentralizado Municipal del Cantón Sígsig, provincia del Azuay</t>
  </si>
  <si>
    <t xml:space="preserve">002-DTH / 005-DF / 010-DF-UT / 002-DF-UC / 001-DF-JCP /  001-DF-GMS / 001-DJ  / 023-DDSC  / 040-DVM /  002-DGUR-CM / 009-DGUR-AM / 002-DGUR-AC / 051-DDUE /  001-DPEDOT / 003-JCPDS / 004-GELFP /  034-DDS / 037-DIBA / 072-DVM-JM </t>
  </si>
  <si>
    <t>111/121/131/611/211/311/312/511/711</t>
  </si>
  <si>
    <t xml:space="preserve">5.3.08.07 /  7.3.08.07  </t>
  </si>
  <si>
    <t xml:space="preserve">UNIDADES DEL GAD SIGSIG </t>
  </si>
  <si>
    <t xml:space="preserve">OFFICE SOLUCIONES </t>
  </si>
  <si>
    <t>SIE-GADS-MS-016-2016</t>
  </si>
  <si>
    <t>CONTRATACION DE SERVICIOS ARBITRAJE PARA EL CAMPEONATO DEPORTIVO INTER-COMUNIDADES 2016 DEL CANTON SIGSIG, PROVINCIA DEL AZUAY</t>
  </si>
  <si>
    <t>REQ. 102-DDSC</t>
  </si>
  <si>
    <t xml:space="preserve">COMUNIDADES DEL CANTON </t>
  </si>
  <si>
    <t xml:space="preserve">AVILA GRANDA GABINO SEBASTIAN </t>
  </si>
  <si>
    <t xml:space="preserve"> </t>
  </si>
  <si>
    <t>SIE-GADS-MS-017-2016</t>
  </si>
  <si>
    <t>Adquisición de Materiales de Ferretería y Construcción para diferentes Obras de las del Cantón Sígsig, Provincia del Azuay</t>
  </si>
  <si>
    <t>7.5.01.07.01.161</t>
  </si>
  <si>
    <t>7.5.01.07.01.156</t>
  </si>
  <si>
    <t>7.5.04.01.08</t>
  </si>
  <si>
    <t>7.5.01.07.01.090</t>
  </si>
  <si>
    <t>JEFATURA DE PROYECTOS ARQUITECTONICOS URBANOS Y RURALES</t>
  </si>
  <si>
    <t xml:space="preserve">CONSTRU OFERTAS </t>
  </si>
  <si>
    <t>CCD-GADS-MS-003-2016</t>
  </si>
  <si>
    <t>EJECUCION DEL PLAN DE GESTION SOCIAL “ALCANTARILLADO SANITARIO Y PLANTA DE TRATAMIENTO DE AGUAS RESIDUALES PARA LA COMUNIDAD DE GUAYÑA CENTRAL, GUAYÑA SIGSILLANO Y 24 DE MAYO I ETAPA PERTENECIENTE A LA PARROQUIA SAN BARTOLOME Y PARA LA COMUNIDAD DE ZHIMBRUG, PERTENECIENTE A LA PARROQUIA SAN SEBASTIAN DE SIGSIG, PROVINCIA DEL AZUAY</t>
  </si>
  <si>
    <t>REQ. 081-DPCUR</t>
  </si>
  <si>
    <t>REQ. 090-DPCUR.-</t>
  </si>
  <si>
    <t>REQ. 082-DPCUR .-</t>
  </si>
  <si>
    <t xml:space="preserve">REQ. 085-DPCUR </t>
  </si>
  <si>
    <t>7.5.01.01.10</t>
  </si>
  <si>
    <t>7.5.01.03.35</t>
  </si>
  <si>
    <t xml:space="preserve">MARTINEZ MANUEL </t>
  </si>
  <si>
    <t xml:space="preserve">COMUNIDAD GUAÑA CENTRAL, GUAÑA SIGSILLANO, COMUNIDAD 24 DE MAYO </t>
  </si>
  <si>
    <t xml:space="preserve">COMUNIDAD DE ZHIMBRUG </t>
  </si>
  <si>
    <t>PE–ABIM-GADMS–008–2016</t>
  </si>
  <si>
    <t>SERVICIO DE ARRENDAMIENTO DE UN INMUEBLE PARA EL FUNCIONAMIENTO DE LA JEFATURA DE CULTURA Y EL MUSEO DEL GAD MUNIICIPAL DEL CANTON SIGSIG, PROVINCIA DEL AZUAY</t>
  </si>
  <si>
    <t>REQ. 123-JC</t>
  </si>
  <si>
    <t xml:space="preserve">REQ. 001-DIBA </t>
  </si>
  <si>
    <t xml:space="preserve">REQ. 029-DIBA </t>
  </si>
  <si>
    <t xml:space="preserve">GAD MUNICIPAL </t>
  </si>
  <si>
    <t>05 MESES</t>
  </si>
  <si>
    <t xml:space="preserve">ZAMORA NUGRA JOSE VICENTE </t>
  </si>
  <si>
    <t>0102733938001</t>
  </si>
  <si>
    <t>RE-OA-GADMS-R12-2016</t>
  </si>
  <si>
    <t>CONTRATACION de ARTISTAS: NICOLAY y MAICOL GUAZHAMBO, y AMPLIFICACION PARA DIFERENTES EVENTOS ARTISTICO CULTURALES QUE SE DESARROLLARAN EN DIFERENTES COMUNIDADES DEL CANTON SIGSIG, PROVINCIA DEL AZUAY</t>
  </si>
  <si>
    <t>REQ. 084-JC</t>
  </si>
  <si>
    <t>JEFATURA CULTURA</t>
  </si>
  <si>
    <t xml:space="preserve">12 DIAS </t>
  </si>
  <si>
    <t xml:space="preserve">MACO COMPACTO </t>
  </si>
  <si>
    <t>RE-OA-GADMS-013-2016</t>
  </si>
  <si>
    <t>Contratación de DE ARTISTA AMERICO de YO ME LLAMO y Sonido para el Evento de Clausura de Campeonato Inter Barrial del Cantón Sígsig y Artista SANDRA ARGUDO para que se presente en el Centro Parroquial de Jima, del Cantón Sígsig, Provincia del Azuay</t>
  </si>
  <si>
    <t xml:space="preserve">REQ. 094-JC </t>
  </si>
  <si>
    <t xml:space="preserve">JEFATURA CULTURA </t>
  </si>
  <si>
    <t xml:space="preserve">BARRIOS SIGSIG </t>
  </si>
  <si>
    <t xml:space="preserve">REQ. 096-JC </t>
  </si>
  <si>
    <t xml:space="preserve">PARROQUIA JIMA </t>
  </si>
  <si>
    <t xml:space="preserve">02- DIAS </t>
  </si>
  <si>
    <t xml:space="preserve">ASTUDILLO FAJARDO ANGEL ORLANDO </t>
  </si>
  <si>
    <t>0104659867001</t>
  </si>
  <si>
    <t xml:space="preserve">SERVICIOS </t>
  </si>
  <si>
    <t>RE-OA-GADMS-015-2016</t>
  </si>
  <si>
    <t>CONTRATACION de ARTISTAS: “Contratación de Artistas: Guanaco, Andy Green, Selekta Eskuela, Skina Clan, Manicomnio Clan Family (artesano), Deadsouljaz (Nezio), Xkary, El Káiser, Rapdiction, Sdr La Clika, Mayumi Mbl,Jah Love Records, J al Cuadrado, Supersonicos, Vuelos de Maria Angula, La Doble, Molicie, Recien Muertitos Boson de Higgs, Musica para Camaleones, Irie Reggae, para el festival DUMA RAYMI y Sonido, Sonido Convencional y Banda de Pueblo para los EVENTOS DEL CAMPEONATO DE LAS JORNADAS CULTURALES, TURISTICAS Y DEPORTIVAS SIGSIG 2016 , Cantón Sígsig, Provincia del Azuay</t>
  </si>
  <si>
    <t xml:space="preserve">DESARROLLO SOCIAL </t>
  </si>
  <si>
    <t>CIBV LAS DALIAS Y LAS SEMILLITAS</t>
  </si>
  <si>
    <t>REQ. 121-DDS</t>
  </si>
  <si>
    <t xml:space="preserve">EVENTOS JORNADAS DEPORTIVAS VACACIONALES </t>
  </si>
  <si>
    <t>REQ. 115 -116 - 117-JC</t>
  </si>
  <si>
    <t>REQ. 114-JC</t>
  </si>
  <si>
    <t xml:space="preserve">EVENTO DUMA RAYMI </t>
  </si>
  <si>
    <t xml:space="preserve">10 DIAS </t>
  </si>
  <si>
    <t>RE-OA-GADMS-016-2016</t>
  </si>
  <si>
    <t>CONTRATACION DE PAQUETE DE ARTISTAS: JAYAC, MAGIC JUAN Y  ORQUESTA LOS FABULOSOS, INCLUYE SONIDO, AMPLIFCACION y ESCENARIO INTERNACIONAL PARA EL DESARROLLO DE LA PEÑA ARTISTICA DE LAS JORNADAS CULURALES, TURISTICAS Y DEPORTIVAS DEL CANTON SIGSIG, PROVINCIA DEL AZUAY</t>
  </si>
  <si>
    <t>REQ. 131-JC</t>
  </si>
  <si>
    <t xml:space="preserve">PEÑA ARTISTICA JORNADAS DEPORTIVAS VACACIONALES </t>
  </si>
  <si>
    <t>01 DIAS</t>
  </si>
  <si>
    <t xml:space="preserve">150 DIAS </t>
  </si>
  <si>
    <t xml:space="preserve">05 DIAS </t>
  </si>
  <si>
    <t xml:space="preserve">DEPARTAMENTOS GAD MUNICIPAL </t>
  </si>
  <si>
    <t xml:space="preserve">CENTRO COMERCIAL </t>
  </si>
  <si>
    <t xml:space="preserve">ARRENDAMIENTO </t>
  </si>
  <si>
    <t>CATE -GADS-MS-005-2016</t>
  </si>
  <si>
    <t xml:space="preserve">SUMINISTROS DE OFICINA </t>
  </si>
  <si>
    <t xml:space="preserve">003-DTH / 003-DF / 004-DF / 002-DF / 001-DF/ 011-DF / 002-DF / 002-DR-UR / 001-DJ / 022-DDSC / 043-DVM / 0445-DVM / 044-DVM / 036-DIBA / 001-DPCUE / 008-DPCUE / 001-DPCUE / 052-DPCUE / 004-DPEDOT / 002-JCP / 003-GELFP / 004-RP / </t>
  </si>
  <si>
    <t>111/121/131/211/311/312/313/511/611/711</t>
  </si>
  <si>
    <t>5.308.04/ 7.3.08.04</t>
  </si>
  <si>
    <t xml:space="preserve">UNIDADES VARIAS </t>
  </si>
  <si>
    <t xml:space="preserve">UNIDADES  VARIAS </t>
  </si>
  <si>
    <t xml:space="preserve">CODYXOPAPER </t>
  </si>
  <si>
    <t>1791775643001</t>
  </si>
  <si>
    <t>CATE -GADS-MS-006-2016</t>
  </si>
  <si>
    <t>015/025/026/028/029/030/032-DDS</t>
  </si>
  <si>
    <t xml:space="preserve">ERRADICACION TRABAJO INFANTIL / CENTRO GEREONTOLIGO / CENTRO DE CUIDADO INTEGRAL </t>
  </si>
  <si>
    <t xml:space="preserve">COGECOMSA </t>
  </si>
  <si>
    <t>1790732657001</t>
  </si>
  <si>
    <t>CATE -GADS-MS-008-2016</t>
  </si>
  <si>
    <t>032-DDS</t>
  </si>
  <si>
    <t xml:space="preserve">CENTRO GERONTOLOGICO </t>
  </si>
  <si>
    <t xml:space="preserve">IMPORTADORA JURADO </t>
  </si>
  <si>
    <t>1792003199001</t>
  </si>
  <si>
    <t xml:space="preserve">CENTRO DIURNO </t>
  </si>
  <si>
    <t>CORTEZA</t>
  </si>
  <si>
    <t>1202953467001</t>
  </si>
  <si>
    <t>CATE -GADS-MS-011-2016</t>
  </si>
  <si>
    <t>047-DDS</t>
  </si>
  <si>
    <t xml:space="preserve">ETI </t>
  </si>
  <si>
    <t>COGECOMSA</t>
  </si>
  <si>
    <t>040-047-DDS</t>
  </si>
  <si>
    <t>ORELLANA GUERRERO EDGAR FRANCISCO</t>
  </si>
  <si>
    <t>0101590479001</t>
  </si>
  <si>
    <t>CATE -GADS-MS-012-2016</t>
  </si>
  <si>
    <t>007DTH/002-UR-003CP-003DF-003UC-004UB-014UT-005DF/003-DJ/003-DVMUM/003M/060-DVM/004-043-DIBA/003-DPCUE-CM-005AC-010AMM-068DPCUE/005-RP/008-DPEDOT/05-JCPD/004-GELFP</t>
  </si>
  <si>
    <t>11-121-131-211-311-312-313-411-511-611-711</t>
  </si>
  <si>
    <t>5.3.08.04/7.3.08.04</t>
  </si>
  <si>
    <t>DEPARTAMENTOS DEL GADMS</t>
  </si>
  <si>
    <t>TODAS LAS UNIDADES DEL GADMS</t>
  </si>
  <si>
    <t>CODYXO PAPER CIA. LTDA.</t>
  </si>
  <si>
    <t>ECUAEMPAQUES S.A.</t>
  </si>
  <si>
    <t>1791350529001</t>
  </si>
  <si>
    <t>CATE -GADS-MS-007-2016</t>
  </si>
  <si>
    <t xml:space="preserve">021-DDSC </t>
  </si>
  <si>
    <t>7.3.08.05</t>
  </si>
  <si>
    <t>CDCDIPARA PCD/CIBV/CDGJPII/DDS/JC</t>
  </si>
  <si>
    <t>INDUSTRIAS OZZ S.A.</t>
  </si>
  <si>
    <t>1791215125001</t>
  </si>
  <si>
    <t>010273952001</t>
  </si>
  <si>
    <t>PROAÑO VILLAVICENCIO DIANA XIMENA</t>
  </si>
  <si>
    <t>0103678124001</t>
  </si>
  <si>
    <t>CHEMLOK DEL ECUADOR S.A.</t>
  </si>
  <si>
    <t>0990658749001</t>
  </si>
  <si>
    <t>EUROXS S.A.</t>
  </si>
  <si>
    <t>0991409696001</t>
  </si>
  <si>
    <t>MACAS BARBERAN HENRY DAVID</t>
  </si>
  <si>
    <t>0914515069001</t>
  </si>
  <si>
    <t xml:space="preserve">IMPORFACTORY CIA. LTDA. </t>
  </si>
  <si>
    <t>1792385512001</t>
  </si>
  <si>
    <t>PLASTILIMPIO S.A.</t>
  </si>
  <si>
    <t>1792092108001</t>
  </si>
  <si>
    <t>SUQUILLO ANDRAGO MARCO VINICIO</t>
  </si>
  <si>
    <t>1710201102001</t>
  </si>
  <si>
    <t xml:space="preserve">021-026-DDSC </t>
  </si>
  <si>
    <t>ASEOTOTAL S.A.</t>
  </si>
  <si>
    <t>MOBILIARIO</t>
  </si>
  <si>
    <t xml:space="preserve">013-DF-UT </t>
  </si>
  <si>
    <t>RECAUDADORA</t>
  </si>
  <si>
    <t>CATE -GADS-MS-013-2016</t>
  </si>
  <si>
    <t>008-CCPD</t>
  </si>
  <si>
    <t>CONSEJO CANTONAL DE PROTECCIÓN DE DERECHOS</t>
  </si>
  <si>
    <t>SECRETARIO/ASISTENTE</t>
  </si>
  <si>
    <t>CARDENAS HERRERA JORGE WILFRIDO</t>
  </si>
  <si>
    <t>0100870583001</t>
  </si>
  <si>
    <t>CATE -GADS-MS-010-2016</t>
  </si>
  <si>
    <t>VESTUARIO LENCERIA Y PRENDAS DE PROTECCION</t>
  </si>
  <si>
    <t>003-DTH</t>
  </si>
  <si>
    <t>TALENTO HUMANO</t>
  </si>
  <si>
    <t>SOMS</t>
  </si>
  <si>
    <t>CRESPO VICUÑA CLAUDIO ROFELIO</t>
  </si>
  <si>
    <t>0103815569001</t>
  </si>
  <si>
    <t>CATE -GADS-MS-009-2016</t>
  </si>
  <si>
    <t>MEDICINAS Y PRODUCTOS FARMACEUTICOS</t>
  </si>
  <si>
    <t xml:space="preserve">038-DDSC </t>
  </si>
  <si>
    <t>CDGJPII</t>
  </si>
  <si>
    <t>ITALCHEM ECUADOR S.A.</t>
  </si>
  <si>
    <t>0992539895001</t>
  </si>
  <si>
    <t>QUIMICA ARISTON ECUADOR C. LTDA.</t>
  </si>
  <si>
    <t>1790074889001</t>
  </si>
  <si>
    <t>PHARMA BRAND</t>
  </si>
  <si>
    <t>1791362160001</t>
  </si>
  <si>
    <t>LETERAGO DEL ECUADOR S.A.</t>
  </si>
  <si>
    <t>0992262192001</t>
  </si>
  <si>
    <t>GENERICOS AMERICANOS GENAMERICA S.A.</t>
  </si>
  <si>
    <t>0991144552001</t>
  </si>
  <si>
    <t>CLEAN STAR</t>
  </si>
  <si>
    <t>1709254468001</t>
  </si>
  <si>
    <t>129</t>
  </si>
  <si>
    <t>0000-971/972</t>
  </si>
  <si>
    <t>122</t>
  </si>
  <si>
    <t>IMPRESIÓN DE CERTIFICADOS</t>
  </si>
  <si>
    <t>CIBV LAS DALIAS SAN VICENTE Y SEMILLITAS</t>
  </si>
  <si>
    <t>0003675</t>
  </si>
  <si>
    <t>UNIDADES DE ATENCIÓN PROY. ERRADIC. TRAB. INFANTIL</t>
  </si>
  <si>
    <t>0025223</t>
  </si>
  <si>
    <t>000008951</t>
  </si>
  <si>
    <t xml:space="preserve">PAPELERIA MONSALVE     </t>
  </si>
  <si>
    <t>001-010</t>
  </si>
  <si>
    <t>0000100</t>
  </si>
  <si>
    <t>0190072002001</t>
  </si>
  <si>
    <t>ALQUILER CARPAS</t>
  </si>
  <si>
    <t>CATE -GADS-MS-014-2016</t>
  </si>
  <si>
    <t xml:space="preserve">060-DDSC </t>
  </si>
  <si>
    <t>GENAMERICA S.A.</t>
  </si>
  <si>
    <t>PROCURADORA SINDIAC</t>
  </si>
  <si>
    <t>009501</t>
  </si>
  <si>
    <t>ADQ. DE CASETAS DE 2X2MTS</t>
  </si>
  <si>
    <t>DESARROLLO CULTURAL</t>
  </si>
  <si>
    <t>000000559</t>
  </si>
  <si>
    <t>005-008</t>
  </si>
  <si>
    <t>5.3.04.02/8.4.01.03</t>
  </si>
  <si>
    <t>ADQ. DE CERRADURAS Y ESTANTE</t>
  </si>
  <si>
    <t>0001784</t>
  </si>
  <si>
    <t>SALINAS NUGRA JAIME BENJAMIN</t>
  </si>
  <si>
    <t>0102820560001</t>
  </si>
  <si>
    <t>POBLACIÓN</t>
  </si>
  <si>
    <t>0006484</t>
  </si>
  <si>
    <t>PIEDRA CARDOSO C. LTDA.</t>
  </si>
  <si>
    <t>0190121658001</t>
  </si>
  <si>
    <t>025</t>
  </si>
  <si>
    <t>COMUNIDAD DE ZHILAUTE</t>
  </si>
  <si>
    <t>0000316</t>
  </si>
  <si>
    <t>5.3.05.17</t>
  </si>
  <si>
    <t>JCDP</t>
  </si>
  <si>
    <t>ALQUILER BUS</t>
  </si>
  <si>
    <t xml:space="preserve">JOVENES/JUNTA CANTONAL DE DERECHOS DE PROTECCION </t>
  </si>
  <si>
    <t>0000359</t>
  </si>
  <si>
    <t>AUSTRORUTAS S. CH. G.</t>
  </si>
  <si>
    <t>0190148327001</t>
  </si>
  <si>
    <t>077</t>
  </si>
  <si>
    <t>CCDP</t>
  </si>
  <si>
    <t>MANTENIMIENTO PROYECTOR</t>
  </si>
  <si>
    <t xml:space="preserve">CONSEJO CANTONAL DE DERECHOS DE PROTECCION </t>
  </si>
  <si>
    <t>000005477</t>
  </si>
  <si>
    <t>ABRAHAM PAÑI CAJAMARCA CIA LTDA</t>
  </si>
  <si>
    <t>0190341933001</t>
  </si>
  <si>
    <t>3.1.2.</t>
  </si>
  <si>
    <t>ADQU. TANQUE DE PRESION</t>
  </si>
  <si>
    <t>PLANTA AGUA POTABLE DE CURIN</t>
  </si>
  <si>
    <t>000001084</t>
  </si>
  <si>
    <t>MEJIA MEJIA MIGUEL VENSESLAU - HIDRO-TEC</t>
  </si>
  <si>
    <t>DDS-CG</t>
  </si>
  <si>
    <t>CENTRO GERONTOLOGICO JUAN PABLO II</t>
  </si>
  <si>
    <t>000014122-14123-14124</t>
  </si>
  <si>
    <t>ALQUILER DE MOBILIARIO</t>
  </si>
  <si>
    <t>INAUGURACIÓN CAMPEONATO Intercomunidades</t>
  </si>
  <si>
    <t>0000975</t>
  </si>
  <si>
    <t>KRONOS LABORATORIOS C. LTDA.</t>
  </si>
  <si>
    <t>0990347654001</t>
  </si>
  <si>
    <t>008 - 016</t>
  </si>
  <si>
    <t>7.11 -3.1.2</t>
  </si>
  <si>
    <t>5.3.03.01- 7.3.03.01</t>
  </si>
  <si>
    <t>GELFP -DIBA</t>
  </si>
  <si>
    <t>TIKETS AEREOS</t>
  </si>
  <si>
    <t>CONCEJAL LUIS DELGADO Y FRANCISCO PIZARRO E ING. AMOROSO</t>
  </si>
  <si>
    <t>DURIZ TRAVEL CIA. LTDA.</t>
  </si>
  <si>
    <t>0190406253001</t>
  </si>
  <si>
    <t>7.3.02.03</t>
  </si>
  <si>
    <t>RECARGAS EXTINTORES</t>
  </si>
  <si>
    <t>CENTRO DIURNO PARA PCD</t>
  </si>
  <si>
    <t>000009935</t>
  </si>
  <si>
    <t>0102521994001</t>
  </si>
  <si>
    <t>DURAN GOMES PEDRO FERNANDO</t>
  </si>
  <si>
    <t>000025751</t>
  </si>
  <si>
    <t>0000952</t>
  </si>
  <si>
    <t>0000953</t>
  </si>
  <si>
    <t>0000954</t>
  </si>
  <si>
    <t>0000955</t>
  </si>
  <si>
    <t>0000956</t>
  </si>
  <si>
    <t>0000957</t>
  </si>
  <si>
    <t>0000958</t>
  </si>
  <si>
    <t>LABORATORIOS H.G.C.A.</t>
  </si>
  <si>
    <t>0990040559001</t>
  </si>
  <si>
    <t>CATE -GADS-MS-015-2016</t>
  </si>
  <si>
    <t>005-DF-JC</t>
  </si>
  <si>
    <t>CONTABILIDAD</t>
  </si>
  <si>
    <t>DIRECCION FINANCIERA</t>
  </si>
  <si>
    <t xml:space="preserve">DIGITAL SERVICE SOLUCIONES </t>
  </si>
  <si>
    <t>1791811046001</t>
  </si>
  <si>
    <t>CATE -GADS-MS-002-2016</t>
  </si>
  <si>
    <t>007-DF-TM</t>
  </si>
  <si>
    <t xml:space="preserve">TESORERIA </t>
  </si>
  <si>
    <t>CUBERO CUBERO PABLO FERNANDO</t>
  </si>
  <si>
    <t>1714365382001</t>
  </si>
  <si>
    <t>0002491</t>
  </si>
  <si>
    <t>DDSC-CDPCD</t>
  </si>
  <si>
    <t>VIVERES</t>
  </si>
  <si>
    <t>CENTRO DIURNO DE CUIDADO Y DESARROLLO INTEGRAL PARA PCD</t>
  </si>
  <si>
    <t>00004959</t>
  </si>
  <si>
    <t>EVENTO FERIA AGROPRODUCTIVA</t>
  </si>
  <si>
    <t>0001529</t>
  </si>
  <si>
    <t>0000987</t>
  </si>
  <si>
    <t>154</t>
  </si>
  <si>
    <t>BENEFICIARIOS DEL PROYECTO ATENCIÓN EN EL HOGAR Y LA COMUNIDAD</t>
  </si>
  <si>
    <t>000001264</t>
  </si>
  <si>
    <t>0000585</t>
  </si>
  <si>
    <t xml:space="preserve">MANTENIMIENTO DE CAMINERAS Y PATIO DEL COVENTO DE LA IGLESIA PATRIMONIAL DE JIMA </t>
  </si>
  <si>
    <t xml:space="preserve">PLANIFICACION URBANA Y RURAL </t>
  </si>
  <si>
    <t>000000532</t>
  </si>
  <si>
    <t>RE-OA-GADMS-017-2016</t>
  </si>
  <si>
    <t>CONTRATACION DE PAQUETE DE ARTISTAS: BANDA DE PUEBLO, PRESENTACION DE TITERES, PRESENTACION DE MAGO MAURI, PRESENTACION DE ARTISTA COMICO PANCHO AGUIRRE, PRESENTACON DE ARTISTAS: HERMANOS TELLO Y HERMANOS JIMENEZ  y  DJ PARA LOS DIFERENTES EVENTOS QUE SE DESARROLLARAN EN LAS FIESTAS DE PATRIMONIO DEL CANTON SIGSIG, PROVINCIA DEL AZUAY</t>
  </si>
  <si>
    <t>REQ. 151-DDSC</t>
  </si>
  <si>
    <t>7.3.02.05.09</t>
  </si>
  <si>
    <t xml:space="preserve">ANIVERSARIO  DE PATRIMONIO CULTURAL </t>
  </si>
  <si>
    <t xml:space="preserve">VELEZ LAUTARO </t>
  </si>
  <si>
    <t>5.3.02.48</t>
  </si>
  <si>
    <t>ALQUILER AMPLIFICACIÓN</t>
  </si>
  <si>
    <t>CONCEJO CANTONAL DE PROTECCIÓN DE DERECHOS</t>
  </si>
  <si>
    <t>000000351</t>
  </si>
  <si>
    <t>10-13-18/10 y 15/11/2016</t>
  </si>
  <si>
    <t>LABORATORIOS H.G., C.A.</t>
  </si>
  <si>
    <t>ADQ. PLACAS</t>
  </si>
  <si>
    <t>ALCALDIA</t>
  </si>
  <si>
    <t>000088293</t>
  </si>
  <si>
    <t>LUMINARIAS Y ACCESORIOS</t>
  </si>
  <si>
    <t>PARQUE PLAZA 24 DE MAYO</t>
  </si>
  <si>
    <t>0000156</t>
  </si>
  <si>
    <t>PIÑA ZUÑIGA MILTON TEODORO</t>
  </si>
  <si>
    <t>0106315591001</t>
  </si>
  <si>
    <t>080/121</t>
  </si>
  <si>
    <t>MANTENIMIENTO DE LUMINARIAS</t>
  </si>
  <si>
    <t>0000157</t>
  </si>
  <si>
    <t>006780</t>
  </si>
  <si>
    <t>050</t>
  </si>
  <si>
    <t>006781</t>
  </si>
  <si>
    <t>00003239</t>
  </si>
  <si>
    <t>´146</t>
  </si>
  <si>
    <t>CIBV  SEMILLITAS - SIGSIG OCTUBRE-2016)</t>
  </si>
  <si>
    <t>0000140</t>
  </si>
  <si>
    <t>0000-988/989</t>
  </si>
  <si>
    <t>CIBV LAS DALIAS DE SAN JOSE DE RARANGA (OCTUBRE/2016)</t>
  </si>
  <si>
    <t>TANQUES PARA RECOLECCION DE BASURA</t>
  </si>
  <si>
    <t>CEMENTERIO MUNICIPAL</t>
  </si>
  <si>
    <t>0003972</t>
  </si>
  <si>
    <t>063</t>
  </si>
  <si>
    <t>006805</t>
  </si>
  <si>
    <t>BUFFET</t>
  </si>
  <si>
    <t>ANIVERSARIO DE PATRIMONIO CULTURAL -SIGSIG</t>
  </si>
  <si>
    <t>0000-997</t>
  </si>
  <si>
    <t>0000-995</t>
  </si>
  <si>
    <t>JCPD</t>
  </si>
  <si>
    <t>PARTICIPANTES EN ENCUENTRO DE JUNTAS CANTONALES</t>
  </si>
  <si>
    <t>0000-994</t>
  </si>
  <si>
    <t>IMPRESIÓN DE ESPECIES</t>
  </si>
  <si>
    <t>MATRICULACION VEHICULAR</t>
  </si>
  <si>
    <t>000018710</t>
  </si>
  <si>
    <t>TASKI S.A.</t>
  </si>
  <si>
    <t>1790716147001</t>
  </si>
  <si>
    <t>ARREGLOS FLORALES Y OTROS</t>
  </si>
  <si>
    <t>MISA DE CANTONIZACIÓN</t>
  </si>
  <si>
    <t>001-050</t>
  </si>
  <si>
    <t>000000126</t>
  </si>
  <si>
    <t>CARDENAS PACHECO IRMA PATRICIA</t>
  </si>
  <si>
    <t>0103425302001</t>
  </si>
  <si>
    <t>PLANTAS FRUTALES</t>
  </si>
  <si>
    <t>ASOCIACIÓN DE PRODUCTORES ECOLOGICOS Y OTROS</t>
  </si>
  <si>
    <t>0000261</t>
  </si>
  <si>
    <t>JIMENEZ CARPIO ZHELZON YUVANI</t>
  </si>
  <si>
    <t>0104966742001</t>
  </si>
  <si>
    <t>068</t>
  </si>
  <si>
    <t>ADQUISICIÓN DE PINTURA Y OTROS</t>
  </si>
  <si>
    <t>INMUEBLE CIBV SEMILLITAS</t>
  </si>
  <si>
    <t>0005682</t>
  </si>
  <si>
    <t>´150/051</t>
  </si>
  <si>
    <t>2.1.1 /7.1.1</t>
  </si>
  <si>
    <t>7.3.02.05.09 /5.3.02.01</t>
  </si>
  <si>
    <t>DDSC-JC/GELFP-RP</t>
  </si>
  <si>
    <t xml:space="preserve">DELEGACIONES DE LAS COMUNIDADES DE LAS PARROQUIAS DE SIGSIG/GRUPOPS DE DANZA </t>
  </si>
  <si>
    <t>0000833 /834</t>
  </si>
  <si>
    <t>005/ 006</t>
  </si>
  <si>
    <t>1.2.1 /4.1.1</t>
  </si>
  <si>
    <t>DF-UC / DRP</t>
  </si>
  <si>
    <t>EQUIPOS INFORMATICOS</t>
  </si>
  <si>
    <t>CONTABILIDAD Y REGISTRO DE LA PROPIEDAD</t>
  </si>
  <si>
    <t>0000561</t>
  </si>
  <si>
    <t>FUEGOS PIROTÉCNICOS PARA JORNADAS CULTURALES TURISTICAS Y DEPORTIVAS</t>
  </si>
  <si>
    <t>0003119</t>
  </si>
  <si>
    <t>ADQUISICION MATERIAL DIDACTICO</t>
  </si>
  <si>
    <t>DESARROLLO INFANTIL CIBV</t>
  </si>
  <si>
    <t>001-903</t>
  </si>
  <si>
    <t>000122647</t>
  </si>
  <si>
    <t>GERARDO ORTIZ E HIJOS CIA. LTDA.</t>
  </si>
  <si>
    <t>0000605</t>
  </si>
  <si>
    <t>´160</t>
  </si>
  <si>
    <t xml:space="preserve">2.1.1 </t>
  </si>
  <si>
    <t>DDSC-CGJPII</t>
  </si>
  <si>
    <t>ADULTOS/AS  MAYOR TRASLADO A PLAYAS</t>
  </si>
  <si>
    <t>0000839</t>
  </si>
  <si>
    <t>0002536</t>
  </si>
  <si>
    <t>094</t>
  </si>
  <si>
    <t>KIT DE EMBRAGUE</t>
  </si>
  <si>
    <t>VOLQUETA KODIAK</t>
  </si>
  <si>
    <t>002-012</t>
  </si>
  <si>
    <t>000011354</t>
  </si>
  <si>
    <t>MIRASOL</t>
  </si>
  <si>
    <t>0190005232001</t>
  </si>
  <si>
    <t>000000353</t>
  </si>
  <si>
    <t>ASISTENTES TALLER OPERACIÓN Y M,ANEJO DE AGUA</t>
  </si>
  <si>
    <t>0000153</t>
  </si>
  <si>
    <t>0002731</t>
  </si>
  <si>
    <t>DIFUSION E INFORMACION DE LA AGENDA DEL GADMS</t>
  </si>
  <si>
    <t>000024446</t>
  </si>
  <si>
    <t>152</t>
  </si>
  <si>
    <t>0001011</t>
  </si>
  <si>
    <t>PARTICIPANTES EN EL DESFILE PATRIMONIO CULTURAL -SIGSIG</t>
  </si>
  <si>
    <t>PERSONAS CON DISCAPADIDAD DE LAS PARROQUIAS DE SIGSIG</t>
  </si>
  <si>
    <t>0001012</t>
  </si>
  <si>
    <t>REPRODUCCION DE MATEREALES</t>
  </si>
  <si>
    <t>0003831</t>
  </si>
  <si>
    <t>001-107</t>
  </si>
  <si>
    <t>00007906</t>
  </si>
  <si>
    <t>DIARIO EL MERCURIO</t>
  </si>
  <si>
    <t>0190005151001</t>
  </si>
  <si>
    <t>069</t>
  </si>
  <si>
    <t>0000973</t>
  </si>
  <si>
    <t>0000974</t>
  </si>
  <si>
    <t>0000976</t>
  </si>
  <si>
    <t>0000977</t>
  </si>
  <si>
    <t>0000978</t>
  </si>
  <si>
    <t>0000979</t>
  </si>
  <si>
    <t>7.3.08.27</t>
  </si>
  <si>
    <t>CUERPO DE BOMBEROS</t>
  </si>
  <si>
    <t>REFRIGERIOS LARGA DURACIÓN</t>
  </si>
  <si>
    <t>BENEFICIARIOS ERRADICACIÓN DEL TRABAJO INFANTIL</t>
  </si>
  <si>
    <t>000006203</t>
  </si>
  <si>
    <t>181/093/173/176</t>
  </si>
  <si>
    <t>7.5.01.07.01.179/7.5.01.07.01.074/7.5.01.07.01.196</t>
  </si>
  <si>
    <t>COM. YANALLPA; UETEMPORAL SB. PARQUE</t>
  </si>
  <si>
    <t>0001793/00011794</t>
  </si>
  <si>
    <t>006851</t>
  </si>
  <si>
    <t>099/100</t>
  </si>
  <si>
    <t>REPUESTOS</t>
  </si>
  <si>
    <t>MOTONIVELADORA CASE  Y RETROEXCAVADORA</t>
  </si>
  <si>
    <t>012-102</t>
  </si>
  <si>
    <t>2707</t>
  </si>
  <si>
    <t>INDUSTRIAS ALES C.A.</t>
  </si>
  <si>
    <t>1390000991001</t>
  </si>
  <si>
    <t>359</t>
  </si>
  <si>
    <t>000006340</t>
  </si>
  <si>
    <t>EDIFICIO MUNICIPAL</t>
  </si>
  <si>
    <t>0000657/658/659</t>
  </si>
  <si>
    <t>029</t>
  </si>
  <si>
    <t>7.3.08.14</t>
  </si>
  <si>
    <t>ABONOS ORGANICOS</t>
  </si>
  <si>
    <t>000000610/611</t>
  </si>
  <si>
    <t>ASOCIACIÓN DE PRODUCTORES Y COMERCIALIZADORES DE PRODUCTOS AGROECOLOGICOS DEL AUSTRO</t>
  </si>
  <si>
    <t>0190330346001</t>
  </si>
  <si>
    <t>7.3.08.41</t>
  </si>
  <si>
    <t>MOTO HONDA BLANCA</t>
  </si>
  <si>
    <t>098</t>
  </si>
  <si>
    <t>VOLQUETE HINO 4</t>
  </si>
  <si>
    <t>019-002</t>
  </si>
  <si>
    <t>000028992</t>
  </si>
  <si>
    <t>GRUPO MAVESA</t>
  </si>
  <si>
    <t>0990022011001</t>
  </si>
  <si>
    <t>016</t>
  </si>
  <si>
    <t>GAS DOMESTICO</t>
  </si>
  <si>
    <t>CENTRO GERONTOLOGICO</t>
  </si>
  <si>
    <t>0001944</t>
  </si>
  <si>
    <t>GRANDA AVILA M,ARCELO FABIAN</t>
  </si>
  <si>
    <t>0105094866001</t>
  </si>
  <si>
    <t>PRODUCCIÓN DE CUÑAS PUBLICITARIAS</t>
  </si>
  <si>
    <t>RELACIONADORA PUBLICA</t>
  </si>
  <si>
    <t>0000697</t>
  </si>
  <si>
    <t>PESANTEZ BRITO JOSE FERNANDO</t>
  </si>
  <si>
    <t>0102490224001</t>
  </si>
  <si>
    <t>086</t>
  </si>
  <si>
    <t>MANTENIMIENTO</t>
  </si>
  <si>
    <t>000005746</t>
  </si>
  <si>
    <t>000005745</t>
  </si>
  <si>
    <t>0000537</t>
  </si>
  <si>
    <t>151</t>
  </si>
  <si>
    <t>0011058</t>
  </si>
  <si>
    <t>056</t>
  </si>
  <si>
    <t>ELABORACION  DE DISEÑO PRODUCTOS (agendas,jarros, calendarios, ambientales)</t>
  </si>
  <si>
    <t>0018476</t>
  </si>
  <si>
    <t>PROV.agendas,jarros, calendarios, ambientales</t>
  </si>
  <si>
    <t>0018475</t>
  </si>
  <si>
    <t>173</t>
  </si>
  <si>
    <t>CENTRO DIURNO PERSONAS CON DISCAPACIDAD</t>
  </si>
  <si>
    <t>SALINAS JIMENEZ ROQUE EDMUNDO</t>
  </si>
  <si>
    <t>1900292895001</t>
  </si>
  <si>
    <t>169</t>
  </si>
  <si>
    <t>7.3.02.05.14</t>
  </si>
  <si>
    <t>INAUGURACIÓN DEL ARBOL NAVIDEÑO</t>
  </si>
  <si>
    <t>0000243</t>
  </si>
  <si>
    <t>087</t>
  </si>
  <si>
    <t>0000631</t>
  </si>
  <si>
    <t>177</t>
  </si>
  <si>
    <t>EVENTOS DE NAVIDAD</t>
  </si>
  <si>
    <t>000001237</t>
  </si>
  <si>
    <t>0000992</t>
  </si>
  <si>
    <t>0000993</t>
  </si>
  <si>
    <t>0000994</t>
  </si>
  <si>
    <t>0000995</t>
  </si>
  <si>
    <t>0000996</t>
  </si>
  <si>
    <t>0000997</t>
  </si>
  <si>
    <t>0000998</t>
  </si>
  <si>
    <t>092.A</t>
  </si>
  <si>
    <t>00022602</t>
  </si>
  <si>
    <t>0001022</t>
  </si>
  <si>
    <t>´161</t>
  </si>
  <si>
    <t>CIBV  SEMILLITAS - SIGSIG NOVIEMBRE-2016)</t>
  </si>
  <si>
    <t>CIBV LAS DALIAS DE SAN JOSE DE RARANGA (NOVIEMBRE/2016)</t>
  </si>
  <si>
    <t>0000143</t>
  </si>
  <si>
    <t>0000130</t>
  </si>
  <si>
    <t>0001020/1021</t>
  </si>
  <si>
    <t>3.1.3.</t>
  </si>
  <si>
    <t>CAMAL MUNICIPAL</t>
  </si>
  <si>
    <t>0000508</t>
  </si>
  <si>
    <t>ESQUIVEL CAMPOVERDE JAIME RENATO</t>
  </si>
  <si>
    <t>0102431582001</t>
  </si>
  <si>
    <t>SUMINISTROS Y COLOCACIÓN DE CAMARAS</t>
  </si>
  <si>
    <t>000000306</t>
  </si>
  <si>
    <t>LEMA MENA CRISTIAN GEOVANNY</t>
  </si>
  <si>
    <t>1722548292001</t>
  </si>
  <si>
    <t>044</t>
  </si>
  <si>
    <t>SELLOS DE SUSPENCIÓN</t>
  </si>
  <si>
    <t>INFRAESTRUCTURA BASICA Y AMBIENTE</t>
  </si>
  <si>
    <t>PROV. DE AFICHES</t>
  </si>
  <si>
    <t>0018326</t>
  </si>
  <si>
    <t>0018325</t>
  </si>
  <si>
    <t>0000624</t>
  </si>
  <si>
    <t>PLANTAS ORNAMENTALES</t>
  </si>
  <si>
    <t>095</t>
  </si>
  <si>
    <t>CEMENTO</t>
  </si>
  <si>
    <t>PARROQUIA LUDO</t>
  </si>
  <si>
    <t>COMUNIDAD DE JURGA-PIRUNCAY</t>
  </si>
  <si>
    <t>0003977</t>
  </si>
  <si>
    <t>0003975</t>
  </si>
  <si>
    <t>ASOC. AGRP. MI HUERTO - DACTE</t>
  </si>
  <si>
    <t>0002071</t>
  </si>
  <si>
    <t>PORTUGAL LABORATORIOS</t>
  </si>
  <si>
    <t>0992555742001</t>
  </si>
  <si>
    <t>GISBER ECUADOR S.A.</t>
  </si>
  <si>
    <t>1792029368001</t>
  </si>
  <si>
    <t>020-023</t>
  </si>
  <si>
    <t>7.3.08.14/7.03.08.19</t>
  </si>
  <si>
    <t>ADQ. INSUMOS AGRICOLAS</t>
  </si>
  <si>
    <t>000000612</t>
  </si>
  <si>
    <t>SIE-GAD-MS-018-2016</t>
  </si>
  <si>
    <t>Adquisición de Materiales de Ferretería y Construcción para diferentes Obras de las del Cantón Sígsig, Provincia del Azuayprovincia del Azuay</t>
  </si>
  <si>
    <t>7.5.01.07.01.047</t>
  </si>
  <si>
    <t>7.5.01.07.01.195</t>
  </si>
  <si>
    <t>7.5.01.07.01.160</t>
  </si>
  <si>
    <t xml:space="preserve">ASOCIACION DE PRODUCTORES AGROECOLOGICOS SOL NACIENTE Y GRUPO MOYA ALTO DE LA PARROQUIA JIMA </t>
  </si>
  <si>
    <t xml:space="preserve">DIRECTOR DE MOVILIDAD Y VIALIDAD </t>
  </si>
  <si>
    <t xml:space="preserve">DIRECTOR DE INFRAESTRUCTURA BASICA Y EQUIPAMIENTO </t>
  </si>
  <si>
    <t xml:space="preserve">TECNICO DE PROYECTOS </t>
  </si>
  <si>
    <t xml:space="preserve">ALMACO  Matute Vintimilla Milton Eugenio </t>
  </si>
  <si>
    <t>'0103059770001</t>
  </si>
  <si>
    <t>REQ. 099-DDUE</t>
  </si>
  <si>
    <t>REQ. 100-DDUE</t>
  </si>
  <si>
    <t>REQ. 101-DDUE</t>
  </si>
  <si>
    <t>REQ. 114-DDUE</t>
  </si>
  <si>
    <t>REQ. 115-DDUE</t>
  </si>
  <si>
    <t>REQ. 117-DDUE</t>
  </si>
  <si>
    <t>REQ. 119-DDUE</t>
  </si>
  <si>
    <t>REQ. 122-DDUE</t>
  </si>
  <si>
    <t>REQ. 123-DDUE</t>
  </si>
  <si>
    <t>REQ. 127-DDUE</t>
  </si>
  <si>
    <t>REQ. 129-DDUE</t>
  </si>
  <si>
    <t>REQ. 090-DVM</t>
  </si>
  <si>
    <t>REQ. 055-DIBA</t>
  </si>
  <si>
    <t>REQ. 030-DPI</t>
  </si>
  <si>
    <t>SIE-GAD-MS-019-2016</t>
  </si>
  <si>
    <t>Adquisición de Materiales para Sistemas de Agua en Comunidades de las Parroquia del Cantón Sígsig</t>
  </si>
  <si>
    <t>REQ. 050-DIBA</t>
  </si>
  <si>
    <t>REQ. 051-DIBA</t>
  </si>
  <si>
    <t>REQ. 052-DIBA</t>
  </si>
  <si>
    <t>REQ. 053-DIBA</t>
  </si>
  <si>
    <t>REQ.  054-DIBA</t>
  </si>
  <si>
    <t>REQ. 056-DIBA</t>
  </si>
  <si>
    <t>REQ. 057-DIBA</t>
  </si>
  <si>
    <t>REQ. 058-DIBA</t>
  </si>
  <si>
    <t>REQ. 059-DIBA</t>
  </si>
  <si>
    <t>REQ. 062-DIBA</t>
  </si>
  <si>
    <t>REQ. 064-DIBA</t>
  </si>
  <si>
    <t>REQ. 065-DIBA</t>
  </si>
  <si>
    <t>REQ. 066-DIBA</t>
  </si>
  <si>
    <t>REQ. 091-DVM</t>
  </si>
  <si>
    <t>REQ. 026-DPI</t>
  </si>
  <si>
    <t>REQ. 025-DPI</t>
  </si>
  <si>
    <t>REQ.  032-DPI</t>
  </si>
  <si>
    <t>7.5.01.02.01</t>
  </si>
  <si>
    <t>SERVICIO</t>
  </si>
  <si>
    <t>RE–CS-CD-GADS–02–2016</t>
  </si>
  <si>
    <t>REQ. 055-GELFP</t>
  </si>
  <si>
    <t xml:space="preserve">5.3.02.18 </t>
  </si>
  <si>
    <t xml:space="preserve">RELACIONADORA PUBLICA </t>
  </si>
  <si>
    <t>17 DIAS</t>
  </si>
  <si>
    <t xml:space="preserve">LA VOZ DEL TOMEBAMBA HERNAN SAMANIEGO </t>
  </si>
  <si>
    <t>0103271219001</t>
  </si>
  <si>
    <t>RE-OA-GADS-MS-018-2016</t>
  </si>
  <si>
    <t>CONTRATACION DE ARTISTAS: GRUPO EMBALATE Y ORQUESTA VENUS, AMPLIFICACION Y ANIMADOR PARA EL EVENTO: CLAUSURA DEL CAMPEONATO INTER COMUNIDADES 2016 DEL CANTON SIGSIG, PROVINCIA DEL AZUAY</t>
  </si>
  <si>
    <t>171-DDSC-JC</t>
  </si>
  <si>
    <t>JEFE DE CULTURA</t>
  </si>
  <si>
    <t>CAMPEONATO INTERCOMUNIDADES</t>
  </si>
  <si>
    <t>03 DIAS</t>
  </si>
  <si>
    <t>Difusión de Información de la Gestión Municipal en Radio La Voz del Tomebamba</t>
  </si>
  <si>
    <t>REPORTE DE PROCESOS DEL 01 DE ENERO AL 30 DE DICIEMBRE  DE 2016</t>
  </si>
  <si>
    <t>REPORTE DE COMPRAS CATALOGO 01 DE ENERO AL 30 DE DICIEMBRE DE 2016</t>
  </si>
  <si>
    <t>REPORTE DE INFIMAS CUANTIAS (ENERO - DICIEMBRE / 2016)</t>
  </si>
  <si>
    <t>REQ. 034-DPI</t>
  </si>
  <si>
    <t>SIE-GAD-MS-020-2016</t>
  </si>
  <si>
    <t>Adquisición de Tuberia para el Mejoramiento de la Produccion de Area comunal Zhipta - Parrroquia Jima" Cantón Sígsig, Provincia del Azuay</t>
  </si>
  <si>
    <t>SIE-GAD-MS-021-2016</t>
  </si>
  <si>
    <t>REQ. 162-DDUE</t>
  </si>
  <si>
    <t>REQ. 168-DDUE</t>
  </si>
  <si>
    <t>REQ. 177-DDUE</t>
  </si>
  <si>
    <t>REQ. 097-DVM</t>
  </si>
  <si>
    <t>REQ. 033-DPEDOT</t>
  </si>
  <si>
    <t>7.5.01.07.01.151</t>
  </si>
  <si>
    <t>7.5.01.07.01.196</t>
  </si>
  <si>
    <t>7.3.03.02</t>
  </si>
  <si>
    <t>BE TRAVEL BTAG CIA. LTDA</t>
  </si>
  <si>
    <t>0190431096001</t>
  </si>
  <si>
    <t>POR DEFINIR 12-01-207</t>
  </si>
  <si>
    <t>MEJORAMIENTO DE LA PRODUCCION DEL AREA COMUNAL ZHIPTA, PARROQUIA JIMA, CANTON SIGSIG, PROVINCIA DEL AZUAY (TUBERÍA)</t>
  </si>
  <si>
    <t>JUNTA DE REGANTES RIO MINAS, VIRGEN DE LAS AGUAS, BANGUIR Y YARIGUIÑA DE LA PARRQOUIA SAN JOSE DE RARANGA (TUBERÍA)</t>
  </si>
  <si>
    <t>JUNTA DE REGANTES COMUNIDAD LA DOLOROSA, PARROQUIA LUDO: TUBERÍA</t>
  </si>
  <si>
    <t>ASOCIACIONES AGROPECUARIA FAMILIAR GUEL/NUEVA UNION ESMERALDA: Insumos Agrícolas</t>
  </si>
  <si>
    <t xml:space="preserve">ASOCIACIÓN DE PRODUCTORES AGROECOLÓGICOS SOL NACIENTE JIMA </t>
  </si>
  <si>
    <t>MEJORAMIENTO DE LA PRODUCCION DE LA JUNTA DE REGANTES RIO MINAS, VIRGEN DE LAS AGUA, BANGUIR Y YARIGUÑA, DE LA PARROQUIA SAN JOSE DE RARANGA CEMENTO</t>
  </si>
  <si>
    <t>MATERIALES PARA EL MEJORAMIENTO DEL SISTEMA DE AGUA POTABLE DE LA COMUNIDAD DE PIZATA</t>
  </si>
  <si>
    <t>MATERIALES  PARA MEJORAMIENTO DEL SISTEMA DE AGUA POTABLE DE LA COMUNIDAD DE GUAVISAY</t>
  </si>
  <si>
    <t xml:space="preserve"> MEJORAMIENTO DEL SISTEMA DE AGUA POTABLE DE LA COMUNIDAD DE CUSHING MEDIANTE LA CONSTRUCCIÓN DE DOS CAPTACIONES Y TUBERÍA PARA REDES</t>
  </si>
  <si>
    <t xml:space="preserve">MATERIALES PARA EL MEJORAMIENTO DEL SISTEMA DE AGUA POTABLE DE LA COMUNIDAD DE CALLANCAY </t>
  </si>
  <si>
    <t>MATERIALES PARA EL MEJORAMIENTO DEL CANAL EN EL SISTEMA DE AGUA DE RIEGO DE QUILLOCACHI</t>
  </si>
  <si>
    <t>REPOSICIÓN DE TUBERIAS DE ALCANTARILLADO SANITARIO Y PASOS DE AGUA  POR AMPLIACION DE LA VIA SECTOR "Y" DE CUCHIL</t>
  </si>
  <si>
    <t xml:space="preserve">MATERIALES PARA AMPLIACION Y MEJORAMIENTO DE LA CONDUCCION DEL SISTEMA DE AGUA POTABLE DE LA COMUNIDAD DE RURGAG </t>
  </si>
  <si>
    <t>MATERIALES PARA MEJORAMIENTO DEL SISTEMA DE AGUA POTABLE DE LA COMUNIDAD PRIMERO DE ENERO DE LA PARROQUIA LUDO.</t>
  </si>
  <si>
    <t xml:space="preserve"> MATERIALES PARA MEJORAMIENTO DEL SISTEMA DE AGUA POTABLE DE LA COMUNIDAD DE CAZHAPUGRO </t>
  </si>
  <si>
    <t>ADECUACIONES EN LA CASA DE USO MULTIPLE, ESCENARIO Y GRADERIO DE LA COMUNIDAD LA DOLOROSA, PARROQUIA LUDO</t>
  </si>
  <si>
    <t>Materiales para la terminacion de Graderios de la Cancha Uso Multiple de la Comunidad de Guanña Central de la Parroquia San Bartolome</t>
  </si>
  <si>
    <t>Materiales para la construcción de Cerramiento de la Cancha y Casa de Uso Multiple de la Comunidad de Iñazari de la Parroquia San Bartolomé</t>
  </si>
  <si>
    <t xml:space="preserve">Materiales para la construcción  de la II planta  sala de uso multiple de la comunidad de Serrag, parroquia LUDO </t>
  </si>
  <si>
    <t>MATERIALES PARA CONSTRUCCION DEL CERRAMIENTO TERRENO MUNICIPAL, COMUNIDAD LOMA LARGA, PARROQUIA LUDO</t>
  </si>
  <si>
    <t>Materiales para la terminacion de la Casa de uso múltiple de la comunidad de Pamar Chacrín</t>
  </si>
  <si>
    <t>Materiales para construcción del cerramiento  a la Cancha de uso múltiple de la comunidad de Chinín</t>
  </si>
  <si>
    <t xml:space="preserve">Materiales para construccion de Graderios de la Cancha de uso múltiple de la comunidad la Libertad </t>
  </si>
  <si>
    <t xml:space="preserve">Materiales para mejoramiento de la Casa de Uso Múltiple de la Comunidad de Sorche </t>
  </si>
  <si>
    <t xml:space="preserve">MATERIALES CANCHA DE USO MULTUPLE COMUNIDAD ZHIMBRUG </t>
  </si>
  <si>
    <t xml:space="preserve">MATERIALES PARA CERRAMIENTO DE CANCHA DE USO MULTIPLE COMUNIDAD NUEVA CISNE, PARROQUIA JIMA </t>
  </si>
  <si>
    <t>MATERIALES ADECUACIONES CASA COMUNAL DE LA COMUNIDAD RURCAG</t>
  </si>
  <si>
    <t>MATERIALES ADECUACIONES SALA DE REUNIONES DE LA COMUNIDAD BANGUIR</t>
  </si>
  <si>
    <t xml:space="preserve">MATERIALES PARA CONSTRUCCIÓN DE LA CANCHA DE USO MULTIPLE DE LA COMUNIDAD IGUILA CORRAL - MARIA AUXILIADORA </t>
  </si>
  <si>
    <t xml:space="preserve">MATERIALES PARA RECONSTRUCCION DE CASA DE USO MULTIPLE DE LA COMUNIDAD NUEVA CISNE </t>
  </si>
  <si>
    <t xml:space="preserve">MATERIALES PARA EL SISTEMA DE AGUA POTABLE COMUNIDAD DE ZHAMAR, PARROQUIA JIMA </t>
  </si>
  <si>
    <t xml:space="preserve">MATERIALES PARA LAS REDES DE DISTRIBUCIÓN DEL SISTEMA DE AGUA POTABLE COMUNIDAD PUCHUN - ZHOTOR, DE LA PARROQUIA SIGSIG </t>
  </si>
  <si>
    <t xml:space="preserve">Adecuaciones e insumos para el Centro de Procesamiento de Abono Organico Comunidad la Esmeralda </t>
  </si>
  <si>
    <t>APOYO DE ACTIVIDADES DEPORTIVAS A LA ESCUELA DE ARQUEROS, PASANTÍA COLOMBIA</t>
  </si>
  <si>
    <t>PROTECCIÓN DE PUERTA E IMPLEMENTOS DEPORTIVOS COMUNIDAD DE YANALLPA</t>
  </si>
  <si>
    <t>ADQ. HORNO INDUSTRIAL ASOC. AGRP. MI HUERTO - DACTE</t>
  </si>
  <si>
    <t>ADQ. DE EQUIPO CAMAL MUNICIPAL</t>
  </si>
  <si>
    <t>ALQUILER RETROEXCAVADORAPARA ARREGLO DE VÍA SECTOR DE ZHULAUTE</t>
  </si>
  <si>
    <t xml:space="preserve">MATERIALES AGUA POTABLE COMUNIDAD DE YANALLPA </t>
  </si>
  <si>
    <t>ADQUISICIÓN DE EQUIPO PARA MANTENIMIENTO DE PARQUES Y JARDINES</t>
  </si>
  <si>
    <t>ADQUISICIÓN DE MESAS Y SILLAS PARA EVENTOS SOCIOCULTURALES</t>
  </si>
  <si>
    <t xml:space="preserve">PLANTAS FORESTALES PARA PARTERRE AV. MA. AUXILIADORA </t>
  </si>
  <si>
    <t>ADQUISICION DE PINTURAS PARA EL MEJORAMIENTO DE LAS CANCHAS DE USO MULTIPLE Y CASAS COMUNALES DEL CANTON SIGSIG, y PINTURA PARA SEÑALIZACION HORIZONTAL DEL CENTRO HISTORICO DEL CANTON SIGSIG.</t>
  </si>
  <si>
    <t xml:space="preserve">MATERIALES PARA MEJORAMIENTO DEL SISTEMA DE AGUA POTABLE DE LA COMUNIDAD DE CHIÑAGUIÑA </t>
  </si>
  <si>
    <t>MATERIALES PARA RECUPERACION DE POZOS DE ALCANT. DEL SECTOR GUEL CENTRO AL SECTOR CONDORZAMANA Y ALCANTARILLADO CONDOMINIAL PARA EL SECTOR DE RODEO</t>
  </si>
  <si>
    <t>Materiales para construcción de Pasos  de Agua en la Via Cruz Quemada - Chavan Parchaca - Palpad - San Vicente de Gulazh.</t>
  </si>
  <si>
    <t xml:space="preserve">Materiales para adecuación de la Bodega del Sistema de "Aguas Guayco" de la comunidad de Narig </t>
  </si>
  <si>
    <t>PINTADO DE LA CASA COMUNAL Y CONSTRUCCION DE POZO SEPTICO DE LA COMUNIDAD DE ZHOTOR</t>
  </si>
  <si>
    <t xml:space="preserve">MATERIALES PARA CONSTRUCION DE UN CERRAMIENTO EN LA PLANTA DE FILTRACION DE LA COMUNIDAD DE SATUNSARAY </t>
  </si>
  <si>
    <t xml:space="preserve">TUBERÍA DE CEMENTO PARA ENCAUSAMIENTO DE AGUA LLUVIAS Y CONSTRUCCION DE POZO DE REVISION </t>
  </si>
  <si>
    <t xml:space="preserve">MATERIALES PARA LA CONSTRUCCION CERRAMIENTO CANCHA DE USO MULTIPLE DE LA COMUNIDAD CRUZ LOMA </t>
  </si>
  <si>
    <t xml:space="preserve">MATERIALES TERMINACION DE LA SALA DE REUNIONES DE LA COMUNIDAD LA ESPERANZA </t>
  </si>
  <si>
    <t>ENTREGA DE MATERIALES PARA RIEGO A LA ASOCIACION DE PRODUCTORES AGROECOLOGICOS SOL NACIENTE Y GRUPO MOYA ALTO.</t>
  </si>
  <si>
    <t xml:space="preserve">TUBERÍA DE PVC  EVACUACION DE AGUAS LLUVIAS INGRESO A  PARROQUIA </t>
  </si>
  <si>
    <t xml:space="preserve">DOTACIÓN DE MATERIALES PARA  SISTEMA DE AGUA POTABLE Y FOSA SEPTICA  DE LA COMUNIDAD DE DELEGSOL </t>
  </si>
  <si>
    <t>MATERIALES PARA LA CONSTRUCCION DE UN TRAMO DE ALCANTARILLADO PLUVIAL EN LA UNIDAD EDUCATIVA  S. J. DE RARANGA</t>
  </si>
  <si>
    <t xml:space="preserve"> MATERIALES PARA MEJORAMIENTO DEL SISTEMA DE AGUA POTABLE DE LA COMUNIDAD DE BANGUIR - SAN MARTIN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</si>
</sst>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6"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6"/>
      <color theme="1"/>
      <name val="Calibri"/>
      <family val="2"/>
      <scheme val="minor"/>
    </font>
    <font>
      <sz val="8"/>
      <color theme="1"/>
      <name val="Calibri"/>
      <family val="2"/>
      <scheme val="minor"/>
    </font>
    <font>
      <sz val="8"/>
      <name val="Calibri"/>
      <family val="2"/>
      <scheme val="minor"/>
    </font>
    <font>
      <sz val="8"/>
      <color rgb="FFFF0000"/>
      <name val="Calibri"/>
      <family val="2"/>
      <scheme val="minor"/>
    </font>
    <font>
      <b/>
      <sz val="11"/>
      <color theme="1"/>
      <name val="Calibri"/>
      <family val="2"/>
      <scheme val="minor"/>
    </font>
    <font>
      <sz val="8"/>
      <color theme="1"/>
      <name val="Arial Narrow"/>
      <family val="2"/>
    </font>
    <font>
      <sz val="8"/>
      <color theme="1"/>
      <name val="Times New Roman"/>
      <family val="1"/>
    </font>
    <font>
      <b/>
      <sz val="8"/>
      <color theme="1"/>
      <name val="Arial Narrow"/>
      <family val="2"/>
    </font>
    <font>
      <sz val="8"/>
      <color rgb="FF000000"/>
      <name val="Arial Narrow"/>
      <family val="2"/>
    </font>
    <font>
      <sz val="8"/>
      <color indexed="8"/>
      <name val="Arial Narrow"/>
      <family val="2"/>
    </font>
    <font>
      <b/>
      <sz val="10"/>
      <name val="Calibri"/>
      <family val="2"/>
      <scheme val="minor"/>
    </font>
    <font>
      <sz val="8"/>
      <name val="Arial Narrow"/>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s>
  <borders count="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s>
  <cellStyleXfs count="2">
    <xf numFmtId="0" fontId="0" fillId="0" borderId="0"/>
    <xf numFmtId="164" fontId="1" fillId="0" borderId="0" applyFont="0" applyFill="0" applyBorder="0" applyAlignment="0" applyProtection="0"/>
  </cellStyleXfs>
  <cellXfs count="133">
    <xf numFmtId="0" fontId="0" fillId="0" borderId="0" xfId="0"/>
    <xf numFmtId="0" fontId="0" fillId="0" borderId="0" xfId="0" applyFill="1"/>
    <xf numFmtId="0" fontId="4" fillId="0" borderId="2" xfId="0" applyFont="1" applyFill="1" applyBorder="1" applyAlignment="1">
      <alignment horizontal="center" vertical="center"/>
    </xf>
    <xf numFmtId="0" fontId="5" fillId="0" borderId="0" xfId="0" applyFont="1" applyFill="1"/>
    <xf numFmtId="0" fontId="6" fillId="0" borderId="2" xfId="0" applyFont="1" applyFill="1" applyBorder="1" applyAlignment="1">
      <alignment horizontal="center"/>
    </xf>
    <xf numFmtId="14" fontId="6" fillId="0" borderId="2" xfId="0" applyNumberFormat="1" applyFont="1" applyFill="1" applyBorder="1" applyAlignment="1">
      <alignment horizontal="center"/>
    </xf>
    <xf numFmtId="49" fontId="6" fillId="0" borderId="2" xfId="0" applyNumberFormat="1" applyFont="1" applyFill="1" applyBorder="1" applyAlignment="1">
      <alignment horizontal="center"/>
    </xf>
    <xf numFmtId="0" fontId="6" fillId="0" borderId="2" xfId="0" applyFont="1" applyFill="1" applyBorder="1" applyAlignment="1">
      <alignment horizontal="left"/>
    </xf>
    <xf numFmtId="164" fontId="6" fillId="0" borderId="2" xfId="1" applyFont="1" applyFill="1" applyBorder="1"/>
    <xf numFmtId="164" fontId="5" fillId="0" borderId="2" xfId="0" applyNumberFormat="1" applyFont="1" applyFill="1" applyBorder="1"/>
    <xf numFmtId="164" fontId="5" fillId="0" borderId="0" xfId="0" applyNumberFormat="1" applyFont="1" applyFill="1"/>
    <xf numFmtId="0" fontId="6" fillId="0" borderId="2" xfId="0" applyFont="1" applyFill="1" applyBorder="1" applyAlignment="1">
      <alignment horizontal="center" vertical="justify"/>
    </xf>
    <xf numFmtId="0" fontId="6" fillId="0" borderId="2" xfId="0" applyFont="1" applyFill="1" applyBorder="1" applyAlignment="1">
      <alignment horizontal="center" vertical="center"/>
    </xf>
    <xf numFmtId="0" fontId="6" fillId="0" borderId="2" xfId="0" quotePrefix="1" applyFont="1" applyFill="1" applyBorder="1" applyAlignment="1">
      <alignment horizontal="center" vertical="justify"/>
    </xf>
    <xf numFmtId="0" fontId="6" fillId="3" borderId="2" xfId="0" applyFont="1" applyFill="1" applyBorder="1" applyAlignment="1">
      <alignment horizontal="center"/>
    </xf>
    <xf numFmtId="0" fontId="6" fillId="3" borderId="2" xfId="0"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14" fontId="6" fillId="3" borderId="2" xfId="0" applyNumberFormat="1" applyFont="1" applyFill="1" applyBorder="1" applyAlignment="1">
      <alignment horizontal="center"/>
    </xf>
    <xf numFmtId="49" fontId="6" fillId="3" borderId="2" xfId="0" applyNumberFormat="1" applyFont="1" applyFill="1" applyBorder="1" applyAlignment="1">
      <alignment horizontal="center"/>
    </xf>
    <xf numFmtId="0" fontId="6" fillId="3" borderId="2" xfId="0" applyFont="1" applyFill="1" applyBorder="1" applyAlignment="1">
      <alignment horizontal="left"/>
    </xf>
    <xf numFmtId="164" fontId="6" fillId="3" borderId="2" xfId="1" applyFont="1" applyFill="1" applyBorder="1"/>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8" fillId="0" borderId="0" xfId="0" applyFont="1"/>
    <xf numFmtId="0" fontId="6" fillId="0" borderId="2" xfId="0" quotePrefix="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Alignment="1">
      <alignment horizontal="center"/>
    </xf>
    <xf numFmtId="49" fontId="6" fillId="0" borderId="2" xfId="0" applyNumberFormat="1" applyFont="1" applyFill="1" applyBorder="1" applyAlignment="1">
      <alignment horizontal="center" wrapText="1"/>
    </xf>
    <xf numFmtId="0" fontId="9" fillId="0" borderId="2" xfId="0" applyFont="1" applyFill="1" applyBorder="1" applyAlignment="1">
      <alignment horizontal="justify" vertical="justify"/>
    </xf>
    <xf numFmtId="0" fontId="9" fillId="0" borderId="2" xfId="0" applyFont="1" applyBorder="1" applyAlignment="1">
      <alignment vertical="center"/>
    </xf>
    <xf numFmtId="0" fontId="9" fillId="0" borderId="2" xfId="0" applyFont="1" applyFill="1" applyBorder="1" applyAlignment="1">
      <alignment vertical="center"/>
    </xf>
    <xf numFmtId="0" fontId="0" fillId="0" borderId="2" xfId="0" applyFill="1" applyBorder="1"/>
    <xf numFmtId="0" fontId="6" fillId="3" borderId="2" xfId="0" applyFont="1" applyFill="1" applyBorder="1" applyAlignment="1">
      <alignment horizontal="center" vertical="center"/>
    </xf>
    <xf numFmtId="49" fontId="6" fillId="3" borderId="2" xfId="0" quotePrefix="1" applyNumberFormat="1" applyFont="1" applyFill="1" applyBorder="1" applyAlignment="1">
      <alignment horizontal="center"/>
    </xf>
    <xf numFmtId="164" fontId="5" fillId="3" borderId="2" xfId="0" applyNumberFormat="1" applyFont="1" applyFill="1" applyBorder="1"/>
    <xf numFmtId="0" fontId="10" fillId="0" borderId="0" xfId="0" applyFont="1" applyAlignment="1">
      <alignment vertical="center"/>
    </xf>
    <xf numFmtId="49" fontId="6" fillId="0" borderId="2" xfId="0" quotePrefix="1" applyNumberFormat="1" applyFont="1" applyFill="1" applyBorder="1" applyAlignment="1">
      <alignment horizontal="center"/>
    </xf>
    <xf numFmtId="0" fontId="6" fillId="0" borderId="2" xfId="0" applyFont="1" applyFill="1" applyBorder="1" applyAlignment="1">
      <alignment horizontal="left" vertical="center"/>
    </xf>
    <xf numFmtId="0" fontId="6" fillId="0" borderId="2" xfId="0" quotePrefix="1" applyFont="1" applyFill="1" applyBorder="1" applyAlignment="1">
      <alignment horizontal="center" vertical="center"/>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4" fontId="9" fillId="0" borderId="2" xfId="0" applyNumberFormat="1" applyFont="1" applyBorder="1" applyAlignment="1">
      <alignment vertical="center"/>
    </xf>
    <xf numFmtId="0" fontId="9" fillId="0" borderId="2" xfId="0" quotePrefix="1" applyFont="1" applyBorder="1" applyAlignment="1">
      <alignment vertical="center"/>
    </xf>
    <xf numFmtId="164" fontId="9" fillId="0" borderId="2" xfId="1" applyFont="1" applyBorder="1" applyAlignment="1">
      <alignment vertical="center"/>
    </xf>
    <xf numFmtId="164"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Border="1" applyAlignment="1">
      <alignment horizontal="justify" vertical="center"/>
    </xf>
    <xf numFmtId="0" fontId="9" fillId="0" borderId="2" xfId="0" applyFont="1" applyBorder="1" applyAlignment="1">
      <alignment horizontal="center" vertical="center"/>
    </xf>
    <xf numFmtId="14" fontId="9" fillId="0" borderId="2" xfId="0" applyNumberFormat="1" applyFont="1" applyBorder="1" applyAlignment="1">
      <alignment horizontal="center" vertical="center"/>
    </xf>
    <xf numFmtId="164" fontId="9" fillId="0" borderId="2" xfId="1" applyFont="1" applyFill="1" applyBorder="1" applyAlignment="1">
      <alignment horizontal="center" vertical="center"/>
    </xf>
    <xf numFmtId="0" fontId="9" fillId="0" borderId="2" xfId="0" applyFont="1" applyBorder="1" applyAlignment="1">
      <alignment horizontal="justify" vertical="justify"/>
    </xf>
    <xf numFmtId="0" fontId="13" fillId="2" borderId="2" xfId="0" applyFont="1" applyFill="1" applyBorder="1" applyAlignment="1">
      <alignment horizontal="center" vertical="center"/>
    </xf>
    <xf numFmtId="164" fontId="13" fillId="2" borderId="2" xfId="1" applyFont="1" applyFill="1" applyBorder="1" applyAlignment="1">
      <alignment horizontal="center"/>
    </xf>
    <xf numFmtId="0" fontId="9" fillId="0" borderId="2" xfId="0" applyFont="1" applyBorder="1"/>
    <xf numFmtId="164" fontId="13" fillId="2" borderId="2" xfId="1" applyFont="1" applyFill="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9" fillId="0" borderId="2" xfId="0" quotePrefix="1" applyFont="1" applyBorder="1" applyAlignment="1">
      <alignment horizontal="center" vertical="center"/>
    </xf>
    <xf numFmtId="164" fontId="9" fillId="0" borderId="2" xfId="1" applyFont="1" applyBorder="1" applyAlignment="1">
      <alignment horizontal="center" vertical="center"/>
    </xf>
    <xf numFmtId="164" fontId="9" fillId="0" borderId="2" xfId="1" applyFont="1" applyBorder="1"/>
    <xf numFmtId="0" fontId="9" fillId="0" borderId="2" xfId="0" applyFont="1" applyFill="1" applyBorder="1" applyAlignment="1">
      <alignment horizontal="justify" vertical="center"/>
    </xf>
    <xf numFmtId="0" fontId="12" fillId="0" borderId="2" xfId="0" applyFont="1" applyFill="1" applyBorder="1" applyAlignment="1">
      <alignment horizontal="justify" vertical="center"/>
    </xf>
    <xf numFmtId="0" fontId="12" fillId="0" borderId="2" xfId="0" applyFont="1" applyFill="1" applyBorder="1" applyAlignment="1">
      <alignment horizontal="left" vertical="center"/>
    </xf>
    <xf numFmtId="0" fontId="12" fillId="0" borderId="2" xfId="0" applyFont="1" applyBorder="1"/>
    <xf numFmtId="0" fontId="9" fillId="0" borderId="2" xfId="0" quotePrefix="1" applyFont="1" applyBorder="1"/>
    <xf numFmtId="164" fontId="9" fillId="0" borderId="2" xfId="1" applyFont="1" applyFill="1" applyBorder="1"/>
    <xf numFmtId="0" fontId="9" fillId="0" borderId="2" xfId="0" applyFont="1" applyFill="1" applyBorder="1"/>
    <xf numFmtId="14" fontId="9" fillId="0" borderId="2" xfId="0" applyNumberFormat="1" applyFont="1" applyFill="1" applyBorder="1" applyAlignment="1">
      <alignment horizontal="center" vertical="center"/>
    </xf>
    <xf numFmtId="164" fontId="9" fillId="0" borderId="2" xfId="1" applyFont="1" applyFill="1" applyBorder="1" applyAlignment="1">
      <alignment vertical="center"/>
    </xf>
    <xf numFmtId="0" fontId="12" fillId="0" borderId="2" xfId="0" applyFont="1" applyBorder="1" applyAlignment="1">
      <alignment horizontal="justify" vertical="justify"/>
    </xf>
    <xf numFmtId="0" fontId="12" fillId="0" borderId="2" xfId="0" applyFont="1" applyBorder="1" applyAlignment="1">
      <alignment horizontal="justify" vertical="center"/>
    </xf>
    <xf numFmtId="164" fontId="9" fillId="0" borderId="2" xfId="0" applyNumberFormat="1" applyFont="1" applyBorder="1" applyAlignment="1">
      <alignment vertical="center"/>
    </xf>
    <xf numFmtId="0" fontId="12" fillId="0" borderId="2" xfId="0" applyFont="1" applyBorder="1" applyAlignment="1">
      <alignment vertical="center"/>
    </xf>
    <xf numFmtId="14" fontId="9" fillId="0" borderId="2" xfId="0" applyNumberFormat="1" applyFont="1" applyFill="1" applyBorder="1" applyAlignment="1">
      <alignment vertical="center"/>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9" fillId="0" borderId="2" xfId="0" applyFont="1" applyFill="1" applyBorder="1" applyAlignment="1">
      <alignment horizontal="center" vertical="center" wrapText="1"/>
    </xf>
    <xf numFmtId="164" fontId="9" fillId="0" borderId="2" xfId="0" applyNumberFormat="1" applyFont="1" applyBorder="1"/>
    <xf numFmtId="164" fontId="9" fillId="0" borderId="2" xfId="0" applyNumberFormat="1" applyFont="1" applyBorder="1" applyAlignment="1">
      <alignment horizontal="center" vertical="center"/>
    </xf>
    <xf numFmtId="0" fontId="9" fillId="0" borderId="2" xfId="0" applyFont="1" applyFill="1" applyBorder="1" applyAlignment="1">
      <alignment horizontal="left" vertical="center"/>
    </xf>
    <xf numFmtId="0" fontId="7" fillId="3" borderId="2" xfId="0" applyFont="1" applyFill="1" applyBorder="1" applyAlignment="1">
      <alignment horizontal="center"/>
    </xf>
    <xf numFmtId="0" fontId="6" fillId="0" borderId="2" xfId="0" quotePrefix="1" applyFont="1" applyFill="1" applyBorder="1" applyAlignment="1">
      <alignment horizontal="center"/>
    </xf>
    <xf numFmtId="164" fontId="14" fillId="0" borderId="5" xfId="1" applyFont="1" applyFill="1" applyBorder="1"/>
    <xf numFmtId="0" fontId="9" fillId="0" borderId="0" xfId="0" applyFont="1"/>
    <xf numFmtId="164" fontId="9" fillId="0" borderId="0" xfId="0" applyNumberFormat="1" applyFont="1"/>
    <xf numFmtId="0" fontId="11" fillId="0" borderId="2" xfId="0" applyFont="1" applyBorder="1"/>
    <xf numFmtId="0" fontId="5" fillId="0" borderId="0" xfId="0" applyFont="1" applyAlignment="1">
      <alignment horizontal="justify" vertical="justify"/>
    </xf>
    <xf numFmtId="0" fontId="9" fillId="0" borderId="2" xfId="0" applyFont="1" applyBorder="1" applyAlignment="1">
      <alignment horizontal="center"/>
    </xf>
    <xf numFmtId="14" fontId="9" fillId="0" borderId="2" xfId="0" applyNumberFormat="1" applyFont="1" applyBorder="1"/>
    <xf numFmtId="0" fontId="9" fillId="0" borderId="0" xfId="0" applyFont="1" applyAlignment="1">
      <alignment horizontal="center"/>
    </xf>
    <xf numFmtId="0" fontId="9" fillId="0" borderId="0" xfId="0" applyFont="1" applyBorder="1"/>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Border="1" applyAlignment="1">
      <alignment wrapText="1"/>
    </xf>
    <xf numFmtId="0" fontId="9" fillId="4" borderId="2" xfId="0" applyFont="1" applyFill="1" applyBorder="1" applyAlignment="1">
      <alignment horizontal="justify" vertical="justify"/>
    </xf>
    <xf numFmtId="0" fontId="9" fillId="4" borderId="2" xfId="0" applyFont="1" applyFill="1" applyBorder="1" applyAlignment="1">
      <alignment horizontal="justify" vertical="center"/>
    </xf>
    <xf numFmtId="0" fontId="6" fillId="4" borderId="2" xfId="0" applyFont="1" applyFill="1" applyBorder="1" applyAlignment="1">
      <alignment horizontal="center" vertical="center" wrapText="1"/>
    </xf>
    <xf numFmtId="0" fontId="15" fillId="4" borderId="2" xfId="0" applyFont="1" applyFill="1" applyBorder="1" applyAlignment="1">
      <alignment horizontal="justify" vertical="center"/>
    </xf>
    <xf numFmtId="0" fontId="12" fillId="4" borderId="2" xfId="0" applyFont="1" applyFill="1" applyBorder="1" applyAlignment="1">
      <alignment horizontal="justify" vertical="justify"/>
    </xf>
    <xf numFmtId="0" fontId="12" fillId="4" borderId="2" xfId="0" applyFont="1" applyFill="1" applyBorder="1" applyAlignment="1">
      <alignment horizontal="justify" vertical="center"/>
    </xf>
    <xf numFmtId="0" fontId="6" fillId="5" borderId="2" xfId="0" applyFont="1" applyFill="1" applyBorder="1" applyAlignment="1">
      <alignment horizontal="center" vertical="center" wrapText="1"/>
    </xf>
    <xf numFmtId="164" fontId="6" fillId="5" borderId="2" xfId="1" applyFont="1" applyFill="1" applyBorder="1"/>
    <xf numFmtId="0" fontId="6" fillId="5" borderId="2" xfId="0" applyFont="1" applyFill="1" applyBorder="1" applyAlignment="1">
      <alignment horizontal="center" vertical="center"/>
    </xf>
    <xf numFmtId="0" fontId="9" fillId="0" borderId="2" xfId="0" applyFont="1" applyBorder="1" applyAlignment="1">
      <alignment vertical="justify"/>
    </xf>
    <xf numFmtId="0" fontId="9" fillId="5" borderId="2" xfId="0" applyFont="1" applyFill="1" applyBorder="1" applyAlignment="1">
      <alignment vertical="justify"/>
    </xf>
    <xf numFmtId="164" fontId="6" fillId="0" borderId="2" xfId="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quotePrefix="1"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justify" vertical="center"/>
    </xf>
    <xf numFmtId="14" fontId="9" fillId="0" borderId="2" xfId="0" applyNumberFormat="1" applyFont="1" applyBorder="1" applyAlignment="1">
      <alignment horizontal="center" vertical="center"/>
    </xf>
    <xf numFmtId="0" fontId="9" fillId="0" borderId="2" xfId="0" applyFont="1" applyFill="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5" fillId="0" borderId="6" xfId="0" applyFont="1" applyBorder="1" applyAlignment="1">
      <alignment horizontal="justify" vertical="center"/>
    </xf>
    <xf numFmtId="0" fontId="11" fillId="0" borderId="2" xfId="0" applyFont="1" applyBorder="1" applyAlignment="1">
      <alignment horizontal="center" vertical="center"/>
    </xf>
    <xf numFmtId="14" fontId="9" fillId="0" borderId="2" xfId="0" applyNumberFormat="1" applyFont="1" applyBorder="1" applyAlignment="1">
      <alignment horizontal="justify" vertical="center"/>
    </xf>
    <xf numFmtId="0" fontId="9" fillId="0" borderId="2" xfId="0" quotePrefix="1" applyFont="1" applyBorder="1" applyAlignment="1">
      <alignment horizontal="center" vertical="center"/>
    </xf>
    <xf numFmtId="0" fontId="9" fillId="0" borderId="2" xfId="0" applyFont="1" applyBorder="1" applyAlignment="1">
      <alignment horizontal="justify" vertical="justify"/>
    </xf>
    <xf numFmtId="0" fontId="9" fillId="0" borderId="2" xfId="0" applyFont="1" applyBorder="1" applyAlignment="1">
      <alignment horizontal="left" vertical="center"/>
    </xf>
    <xf numFmtId="14" fontId="9" fillId="0" borderId="2" xfId="0" applyNumberFormat="1" applyFont="1" applyFill="1" applyBorder="1" applyAlignment="1">
      <alignment vertical="center"/>
    </xf>
    <xf numFmtId="164" fontId="9" fillId="0" borderId="2" xfId="0" applyNumberFormat="1" applyFont="1" applyBorder="1" applyAlignment="1">
      <alignment horizontal="center" vertical="center"/>
    </xf>
    <xf numFmtId="14" fontId="9" fillId="0" borderId="2" xfId="0" applyNumberFormat="1" applyFont="1" applyFill="1" applyBorder="1" applyAlignment="1">
      <alignment horizontal="center" vertical="center"/>
    </xf>
    <xf numFmtId="0" fontId="9" fillId="0" borderId="2" xfId="0" applyFont="1" applyFill="1" applyBorder="1" applyAlignment="1">
      <alignment horizontal="justify" vertical="center"/>
    </xf>
    <xf numFmtId="164" fontId="9" fillId="0" borderId="2" xfId="1" applyFont="1" applyBorder="1" applyAlignment="1">
      <alignment horizontal="center" vertical="center"/>
    </xf>
    <xf numFmtId="0" fontId="3" fillId="0" borderId="0" xfId="0" applyFont="1" applyAlignment="1">
      <alignment horizontal="center"/>
    </xf>
    <xf numFmtId="0" fontId="12"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colors>
    <mruColors>
      <color rgb="FFFFFF66"/>
      <color rgb="FFFCB6FC"/>
      <color rgb="FF33CCFF"/>
      <color rgb="FF99FF99"/>
      <color rgb="FFCCFF33"/>
      <color rgb="FFFF5050"/>
      <color rgb="FF9999FF"/>
      <color rgb="FFFF7C80"/>
      <color rgb="FFCC6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0</xdr:rowOff>
    </xdr:from>
    <xdr:to>
      <xdr:col>14</xdr:col>
      <xdr:colOff>743209</xdr:colOff>
      <xdr:row>5</xdr:row>
      <xdr:rowOff>66675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200" y="0"/>
          <a:ext cx="11525509" cy="933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S418"/>
  <sheetViews>
    <sheetView topLeftCell="E1" workbookViewId="0">
      <pane ySplit="8" topLeftCell="A22" activePane="bottomLeft" state="frozen"/>
      <selection activeCell="B1" sqref="B1"/>
      <selection pane="bottomLeft" activeCell="I208" sqref="I208"/>
    </sheetView>
  </sheetViews>
  <sheetFormatPr baseColWidth="10" defaultRowHeight="15" x14ac:dyDescent="0.25"/>
  <cols>
    <col min="1" max="1" width="0.7109375" style="1" hidden="1" customWidth="1"/>
    <col min="2" max="2" width="3.42578125" style="1" customWidth="1"/>
    <col min="3" max="3" width="9.85546875" style="1" customWidth="1"/>
    <col min="4" max="5" width="13" style="1" customWidth="1"/>
    <col min="6" max="6" width="10.7109375" style="1" customWidth="1"/>
    <col min="7" max="8" width="13" style="1" customWidth="1"/>
    <col min="9" max="9" width="15" style="1" bestFit="1" customWidth="1"/>
    <col min="10" max="10" width="15" style="1" customWidth="1"/>
    <col min="11" max="11" width="9" style="1" bestFit="1" customWidth="1"/>
    <col min="12" max="12" width="9.5703125" style="1" bestFit="1" customWidth="1"/>
    <col min="13" max="13" width="10.7109375" style="1" customWidth="1"/>
    <col min="14" max="14" width="29.85546875" style="1" customWidth="1"/>
    <col min="15" max="15" width="13.140625" style="1" customWidth="1"/>
    <col min="16" max="16384" width="11.42578125" style="1"/>
  </cols>
  <sheetData>
    <row r="5" spans="2:19" ht="8.25" customHeight="1" x14ac:dyDescent="0.25"/>
    <row r="6" spans="2:19" ht="12" customHeight="1" x14ac:dyDescent="0.25">
      <c r="B6" s="106"/>
      <c r="C6" s="106"/>
      <c r="D6" s="106"/>
      <c r="E6" s="106"/>
      <c r="F6" s="106"/>
      <c r="G6" s="106"/>
      <c r="H6" s="106"/>
      <c r="I6" s="106"/>
      <c r="J6" s="106"/>
      <c r="K6" s="106"/>
      <c r="L6" s="106"/>
      <c r="M6" s="106"/>
      <c r="N6" s="106"/>
      <c r="O6" s="106"/>
    </row>
    <row r="7" spans="2:19" ht="18.75" customHeight="1" x14ac:dyDescent="0.25">
      <c r="B7" s="107" t="s">
        <v>2023</v>
      </c>
      <c r="C7" s="107"/>
      <c r="D7" s="107"/>
      <c r="E7" s="107"/>
      <c r="F7" s="107"/>
      <c r="G7" s="107"/>
      <c r="H7" s="107"/>
      <c r="I7" s="107"/>
      <c r="J7" s="107"/>
      <c r="K7" s="107"/>
      <c r="L7" s="107"/>
      <c r="M7" s="107"/>
      <c r="N7" s="107"/>
      <c r="O7" s="107"/>
    </row>
    <row r="8" spans="2:19" s="3" customFormat="1" ht="24" customHeight="1" x14ac:dyDescent="0.2">
      <c r="B8" s="39" t="s">
        <v>1</v>
      </c>
      <c r="C8" s="39" t="s">
        <v>195</v>
      </c>
      <c r="D8" s="39" t="s">
        <v>196</v>
      </c>
      <c r="E8" s="39" t="s">
        <v>204</v>
      </c>
      <c r="F8" s="39" t="s">
        <v>202</v>
      </c>
      <c r="G8" s="39" t="s">
        <v>205</v>
      </c>
      <c r="H8" s="39" t="s">
        <v>203</v>
      </c>
      <c r="I8" s="39" t="s">
        <v>197</v>
      </c>
      <c r="J8" s="2" t="s">
        <v>417</v>
      </c>
      <c r="K8" s="108" t="s">
        <v>191</v>
      </c>
      <c r="L8" s="108"/>
      <c r="M8" s="39" t="s">
        <v>192</v>
      </c>
      <c r="N8" s="39" t="s">
        <v>200</v>
      </c>
      <c r="O8" s="2" t="s">
        <v>2</v>
      </c>
      <c r="P8" s="39" t="s">
        <v>198</v>
      </c>
      <c r="Q8" s="39" t="s">
        <v>193</v>
      </c>
      <c r="R8" s="39" t="s">
        <v>201</v>
      </c>
    </row>
    <row r="9" spans="2:19" s="3" customFormat="1" ht="15" customHeight="1" x14ac:dyDescent="0.2">
      <c r="B9" s="4">
        <v>1</v>
      </c>
      <c r="C9" s="4" t="s">
        <v>3</v>
      </c>
      <c r="D9" s="25" t="s">
        <v>199</v>
      </c>
      <c r="E9" s="25">
        <v>124</v>
      </c>
      <c r="F9" s="25" t="s">
        <v>207</v>
      </c>
      <c r="G9" s="25" t="s">
        <v>208</v>
      </c>
      <c r="H9" s="25" t="s">
        <v>209</v>
      </c>
      <c r="I9" s="25" t="s">
        <v>206</v>
      </c>
      <c r="J9" s="25" t="s">
        <v>210</v>
      </c>
      <c r="K9" s="5" t="s">
        <v>7</v>
      </c>
      <c r="L9" s="6" t="s">
        <v>12</v>
      </c>
      <c r="M9" s="5">
        <v>42388</v>
      </c>
      <c r="N9" s="7" t="s">
        <v>13</v>
      </c>
      <c r="O9" s="6" t="s">
        <v>8</v>
      </c>
      <c r="P9" s="8">
        <v>3533.03</v>
      </c>
      <c r="Q9" s="8">
        <v>2639.27</v>
      </c>
      <c r="R9" s="9">
        <f>+P9-Q9</f>
        <v>893.76000000000022</v>
      </c>
    </row>
    <row r="10" spans="2:19" s="3" customFormat="1" ht="15" customHeight="1" x14ac:dyDescent="0.2">
      <c r="B10" s="4">
        <v>2</v>
      </c>
      <c r="C10" s="4" t="s">
        <v>3</v>
      </c>
      <c r="D10" s="25" t="s">
        <v>199</v>
      </c>
      <c r="E10" s="24" t="s">
        <v>212</v>
      </c>
      <c r="F10" s="25" t="s">
        <v>207</v>
      </c>
      <c r="G10" s="25" t="s">
        <v>211</v>
      </c>
      <c r="H10" s="25" t="s">
        <v>209</v>
      </c>
      <c r="I10" s="25" t="s">
        <v>213</v>
      </c>
      <c r="J10" s="25" t="s">
        <v>214</v>
      </c>
      <c r="K10" s="5" t="s">
        <v>14</v>
      </c>
      <c r="L10" s="6" t="s">
        <v>15</v>
      </c>
      <c r="M10" s="5">
        <v>42394</v>
      </c>
      <c r="N10" s="7" t="s">
        <v>17</v>
      </c>
      <c r="O10" s="6" t="s">
        <v>16</v>
      </c>
      <c r="P10" s="8">
        <v>531.41999999999996</v>
      </c>
      <c r="Q10" s="8">
        <v>531.41999999999996</v>
      </c>
      <c r="R10" s="9">
        <f t="shared" ref="R10:R73" si="0">+P10-Q10</f>
        <v>0</v>
      </c>
    </row>
    <row r="11" spans="2:19" s="3" customFormat="1" ht="15" customHeight="1" x14ac:dyDescent="0.2">
      <c r="B11" s="4">
        <v>3</v>
      </c>
      <c r="C11" s="4" t="s">
        <v>3</v>
      </c>
      <c r="D11" s="25" t="s">
        <v>199</v>
      </c>
      <c r="E11" s="24" t="s">
        <v>215</v>
      </c>
      <c r="F11" s="25" t="s">
        <v>207</v>
      </c>
      <c r="G11" s="25" t="s">
        <v>211</v>
      </c>
      <c r="H11" s="25" t="s">
        <v>226</v>
      </c>
      <c r="I11" s="25" t="s">
        <v>216</v>
      </c>
      <c r="J11" s="25" t="s">
        <v>217</v>
      </c>
      <c r="K11" s="5" t="s">
        <v>18</v>
      </c>
      <c r="L11" s="6" t="s">
        <v>19</v>
      </c>
      <c r="M11" s="5">
        <v>42401</v>
      </c>
      <c r="N11" s="7" t="s">
        <v>21</v>
      </c>
      <c r="O11" s="6" t="s">
        <v>20</v>
      </c>
      <c r="P11" s="8">
        <v>30</v>
      </c>
      <c r="Q11" s="8">
        <v>26.78</v>
      </c>
      <c r="R11" s="9">
        <f t="shared" si="0"/>
        <v>3.2199999999999989</v>
      </c>
    </row>
    <row r="12" spans="2:19" s="3" customFormat="1" ht="15" customHeight="1" x14ac:dyDescent="0.2">
      <c r="B12" s="4">
        <v>4</v>
      </c>
      <c r="C12" s="4" t="s">
        <v>3</v>
      </c>
      <c r="D12" s="25" t="s">
        <v>199</v>
      </c>
      <c r="E12" s="24" t="s">
        <v>215</v>
      </c>
      <c r="F12" s="25" t="s">
        <v>207</v>
      </c>
      <c r="G12" s="25" t="s">
        <v>211</v>
      </c>
      <c r="H12" s="25" t="s">
        <v>226</v>
      </c>
      <c r="I12" s="25" t="s">
        <v>216</v>
      </c>
      <c r="J12" s="25" t="s">
        <v>217</v>
      </c>
      <c r="K12" s="5" t="s">
        <v>18</v>
      </c>
      <c r="L12" s="6" t="s">
        <v>22</v>
      </c>
      <c r="M12" s="5">
        <v>42401</v>
      </c>
      <c r="N12" s="7" t="s">
        <v>21</v>
      </c>
      <c r="O12" s="6" t="s">
        <v>20</v>
      </c>
      <c r="P12" s="8">
        <v>35</v>
      </c>
      <c r="Q12" s="8">
        <v>31.25</v>
      </c>
      <c r="R12" s="9">
        <f t="shared" si="0"/>
        <v>3.75</v>
      </c>
    </row>
    <row r="13" spans="2:19" s="3" customFormat="1" ht="15" customHeight="1" x14ac:dyDescent="0.2">
      <c r="B13" s="4">
        <v>5</v>
      </c>
      <c r="C13" s="4" t="s">
        <v>4</v>
      </c>
      <c r="D13" s="25" t="s">
        <v>199</v>
      </c>
      <c r="E13" s="24" t="s">
        <v>218</v>
      </c>
      <c r="F13" s="25" t="s">
        <v>219</v>
      </c>
      <c r="G13" s="25" t="s">
        <v>220</v>
      </c>
      <c r="H13" s="25" t="s">
        <v>221</v>
      </c>
      <c r="I13" s="25" t="s">
        <v>223</v>
      </c>
      <c r="J13" s="25" t="s">
        <v>222</v>
      </c>
      <c r="K13" s="5" t="s">
        <v>5</v>
      </c>
      <c r="L13" s="6" t="s">
        <v>26</v>
      </c>
      <c r="M13" s="5">
        <v>42401</v>
      </c>
      <c r="N13" s="7" t="s">
        <v>28</v>
      </c>
      <c r="O13" s="6" t="s">
        <v>27</v>
      </c>
      <c r="P13" s="8">
        <v>1300</v>
      </c>
      <c r="Q13" s="8">
        <v>359</v>
      </c>
      <c r="R13" s="9">
        <f t="shared" si="0"/>
        <v>941</v>
      </c>
    </row>
    <row r="14" spans="2:19" s="3" customFormat="1" ht="15" customHeight="1" x14ac:dyDescent="0.2">
      <c r="B14" s="4">
        <v>6</v>
      </c>
      <c r="C14" s="4" t="s">
        <v>4</v>
      </c>
      <c r="D14" s="25" t="s">
        <v>199</v>
      </c>
      <c r="E14" s="24" t="s">
        <v>224</v>
      </c>
      <c r="F14" s="25" t="s">
        <v>207</v>
      </c>
      <c r="G14" s="25" t="s">
        <v>225</v>
      </c>
      <c r="H14" s="25" t="s">
        <v>226</v>
      </c>
      <c r="I14" s="25" t="s">
        <v>227</v>
      </c>
      <c r="J14" s="25" t="s">
        <v>217</v>
      </c>
      <c r="K14" s="5" t="s">
        <v>18</v>
      </c>
      <c r="L14" s="6" t="s">
        <v>33</v>
      </c>
      <c r="M14" s="5">
        <v>42403</v>
      </c>
      <c r="N14" s="7" t="s">
        <v>21</v>
      </c>
      <c r="O14" s="6" t="s">
        <v>20</v>
      </c>
      <c r="P14" s="8">
        <v>80</v>
      </c>
      <c r="Q14" s="8">
        <v>71.430000000000007</v>
      </c>
      <c r="R14" s="9">
        <f t="shared" si="0"/>
        <v>8.5699999999999932</v>
      </c>
    </row>
    <row r="15" spans="2:19" s="3" customFormat="1" ht="15" customHeight="1" x14ac:dyDescent="0.2">
      <c r="B15" s="4">
        <v>7</v>
      </c>
      <c r="C15" s="4" t="s">
        <v>4</v>
      </c>
      <c r="D15" s="25" t="s">
        <v>199</v>
      </c>
      <c r="E15" s="24" t="s">
        <v>228</v>
      </c>
      <c r="F15" s="25" t="s">
        <v>207</v>
      </c>
      <c r="G15" s="25" t="s">
        <v>229</v>
      </c>
      <c r="H15" s="25" t="s">
        <v>230</v>
      </c>
      <c r="I15" s="25" t="s">
        <v>232</v>
      </c>
      <c r="J15" s="25" t="s">
        <v>231</v>
      </c>
      <c r="K15" s="5" t="s">
        <v>5</v>
      </c>
      <c r="L15" s="6" t="s">
        <v>34</v>
      </c>
      <c r="M15" s="5">
        <v>42403</v>
      </c>
      <c r="N15" s="7" t="s">
        <v>36</v>
      </c>
      <c r="O15" s="6" t="s">
        <v>35</v>
      </c>
      <c r="P15" s="8">
        <v>2590.6</v>
      </c>
      <c r="Q15" s="8">
        <v>1570.4</v>
      </c>
      <c r="R15" s="9">
        <f t="shared" si="0"/>
        <v>1020.1999999999998</v>
      </c>
      <c r="S15" s="10"/>
    </row>
    <row r="16" spans="2:19" s="3" customFormat="1" ht="15" customHeight="1" x14ac:dyDescent="0.2">
      <c r="B16" s="4">
        <v>8</v>
      </c>
      <c r="C16" s="4" t="s">
        <v>4</v>
      </c>
      <c r="D16" s="25" t="s">
        <v>199</v>
      </c>
      <c r="E16" s="24" t="s">
        <v>228</v>
      </c>
      <c r="F16" s="25" t="s">
        <v>207</v>
      </c>
      <c r="G16" s="25" t="s">
        <v>229</v>
      </c>
      <c r="H16" s="25" t="s">
        <v>230</v>
      </c>
      <c r="I16" s="25" t="s">
        <v>232</v>
      </c>
      <c r="J16" s="25" t="s">
        <v>231</v>
      </c>
      <c r="K16" s="5" t="s">
        <v>5</v>
      </c>
      <c r="L16" s="6" t="s">
        <v>37</v>
      </c>
      <c r="M16" s="5">
        <v>42403</v>
      </c>
      <c r="N16" s="7" t="s">
        <v>36</v>
      </c>
      <c r="O16" s="6" t="s">
        <v>35</v>
      </c>
      <c r="P16" s="8">
        <v>1020.2</v>
      </c>
      <c r="Q16" s="8">
        <v>1020.2</v>
      </c>
      <c r="R16" s="9">
        <f t="shared" si="0"/>
        <v>0</v>
      </c>
    </row>
    <row r="17" spans="2:18" s="3" customFormat="1" ht="78.75" x14ac:dyDescent="0.2">
      <c r="B17" s="4">
        <v>9</v>
      </c>
      <c r="C17" s="4" t="s">
        <v>3</v>
      </c>
      <c r="D17" s="25" t="s">
        <v>199</v>
      </c>
      <c r="E17" s="24" t="s">
        <v>233</v>
      </c>
      <c r="F17" s="25" t="s">
        <v>234</v>
      </c>
      <c r="G17" s="25" t="s">
        <v>235</v>
      </c>
      <c r="H17" s="25" t="s">
        <v>236</v>
      </c>
      <c r="I17" s="25" t="s">
        <v>237</v>
      </c>
      <c r="J17" s="25" t="s">
        <v>238</v>
      </c>
      <c r="K17" s="5" t="s">
        <v>5</v>
      </c>
      <c r="L17" s="6" t="s">
        <v>38</v>
      </c>
      <c r="M17" s="5">
        <v>42401</v>
      </c>
      <c r="N17" s="7" t="s">
        <v>40</v>
      </c>
      <c r="O17" s="6" t="s">
        <v>39</v>
      </c>
      <c r="P17" s="8">
        <v>75</v>
      </c>
      <c r="Q17" s="8">
        <v>75</v>
      </c>
      <c r="R17" s="9">
        <f t="shared" si="0"/>
        <v>0</v>
      </c>
    </row>
    <row r="18" spans="2:18" s="3" customFormat="1" ht="33.75" x14ac:dyDescent="0.2">
      <c r="B18" s="4">
        <v>10</v>
      </c>
      <c r="C18" s="4" t="s">
        <v>3</v>
      </c>
      <c r="D18" s="25" t="s">
        <v>199</v>
      </c>
      <c r="E18" s="25">
        <v>126</v>
      </c>
      <c r="F18" s="25" t="s">
        <v>207</v>
      </c>
      <c r="G18" s="25" t="s">
        <v>208</v>
      </c>
      <c r="H18" s="25" t="s">
        <v>209</v>
      </c>
      <c r="I18" s="25" t="s">
        <v>206</v>
      </c>
      <c r="J18" s="25" t="s">
        <v>239</v>
      </c>
      <c r="K18" s="5" t="s">
        <v>7</v>
      </c>
      <c r="L18" s="6" t="s">
        <v>74</v>
      </c>
      <c r="M18" s="5">
        <v>42410</v>
      </c>
      <c r="N18" s="7" t="s">
        <v>13</v>
      </c>
      <c r="O18" s="6" t="s">
        <v>8</v>
      </c>
      <c r="P18" s="8">
        <v>3533.03</v>
      </c>
      <c r="Q18" s="8">
        <v>3167.76</v>
      </c>
      <c r="R18" s="9">
        <f t="shared" si="0"/>
        <v>365.27</v>
      </c>
    </row>
    <row r="19" spans="2:18" s="3" customFormat="1" ht="56.25" x14ac:dyDescent="0.2">
      <c r="B19" s="4">
        <v>11</v>
      </c>
      <c r="C19" s="4" t="s">
        <v>3</v>
      </c>
      <c r="D19" s="25" t="s">
        <v>199</v>
      </c>
      <c r="E19" s="24" t="s">
        <v>246</v>
      </c>
      <c r="F19" s="25" t="s">
        <v>219</v>
      </c>
      <c r="G19" s="25" t="s">
        <v>247</v>
      </c>
      <c r="H19" s="25" t="s">
        <v>248</v>
      </c>
      <c r="I19" s="25" t="s">
        <v>249</v>
      </c>
      <c r="J19" s="25" t="s">
        <v>250</v>
      </c>
      <c r="K19" s="5" t="s">
        <v>5</v>
      </c>
      <c r="L19" s="6" t="s">
        <v>41</v>
      </c>
      <c r="M19" s="5">
        <v>42410</v>
      </c>
      <c r="N19" s="7" t="s">
        <v>43</v>
      </c>
      <c r="O19" s="6" t="s">
        <v>42</v>
      </c>
      <c r="P19" s="8">
        <v>1260</v>
      </c>
      <c r="Q19" s="8">
        <v>1260</v>
      </c>
      <c r="R19" s="9">
        <f t="shared" si="0"/>
        <v>0</v>
      </c>
    </row>
    <row r="20" spans="2:18" s="3" customFormat="1" ht="22.5" x14ac:dyDescent="0.2">
      <c r="B20" s="4">
        <v>12</v>
      </c>
      <c r="C20" s="4" t="s">
        <v>4</v>
      </c>
      <c r="D20" s="25" t="s">
        <v>199</v>
      </c>
      <c r="E20" s="24" t="s">
        <v>240</v>
      </c>
      <c r="F20" s="25" t="s">
        <v>241</v>
      </c>
      <c r="G20" s="25" t="s">
        <v>242</v>
      </c>
      <c r="H20" s="25" t="s">
        <v>243</v>
      </c>
      <c r="I20" s="25" t="s">
        <v>244</v>
      </c>
      <c r="J20" s="25" t="s">
        <v>245</v>
      </c>
      <c r="K20" s="5" t="s">
        <v>44</v>
      </c>
      <c r="L20" s="6" t="s">
        <v>45</v>
      </c>
      <c r="M20" s="5">
        <v>42410</v>
      </c>
      <c r="N20" s="7" t="s">
        <v>47</v>
      </c>
      <c r="O20" s="6" t="s">
        <v>46</v>
      </c>
      <c r="P20" s="8">
        <v>888</v>
      </c>
      <c r="Q20" s="8">
        <v>879</v>
      </c>
      <c r="R20" s="9">
        <f t="shared" si="0"/>
        <v>9</v>
      </c>
    </row>
    <row r="21" spans="2:18" s="3" customFormat="1" ht="45" x14ac:dyDescent="0.2">
      <c r="B21" s="4">
        <v>13</v>
      </c>
      <c r="C21" s="4" t="s">
        <v>4</v>
      </c>
      <c r="D21" s="25" t="s">
        <v>199</v>
      </c>
      <c r="E21" s="25">
        <v>141</v>
      </c>
      <c r="F21" s="25" t="s">
        <v>234</v>
      </c>
      <c r="G21" s="25" t="s">
        <v>251</v>
      </c>
      <c r="H21" s="25" t="s">
        <v>252</v>
      </c>
      <c r="I21" s="25" t="s">
        <v>253</v>
      </c>
      <c r="J21" s="25" t="s">
        <v>254</v>
      </c>
      <c r="K21" s="5" t="s">
        <v>5</v>
      </c>
      <c r="L21" s="6" t="s">
        <v>48</v>
      </c>
      <c r="M21" s="5">
        <v>42410</v>
      </c>
      <c r="N21" s="7" t="s">
        <v>50</v>
      </c>
      <c r="O21" s="6" t="s">
        <v>49</v>
      </c>
      <c r="P21" s="8">
        <v>1422.25</v>
      </c>
      <c r="Q21" s="8">
        <v>878.91</v>
      </c>
      <c r="R21" s="9">
        <f t="shared" si="0"/>
        <v>543.34</v>
      </c>
    </row>
    <row r="22" spans="2:18" s="3" customFormat="1" ht="45" x14ac:dyDescent="0.2">
      <c r="B22" s="4">
        <v>14</v>
      </c>
      <c r="C22" s="4" t="s">
        <v>4</v>
      </c>
      <c r="D22" s="25" t="s">
        <v>199</v>
      </c>
      <c r="E22" s="25">
        <v>141</v>
      </c>
      <c r="F22" s="25" t="s">
        <v>234</v>
      </c>
      <c r="G22" s="25" t="s">
        <v>251</v>
      </c>
      <c r="H22" s="25" t="s">
        <v>252</v>
      </c>
      <c r="I22" s="25" t="s">
        <v>253</v>
      </c>
      <c r="J22" s="25" t="s">
        <v>255</v>
      </c>
      <c r="K22" s="5" t="s">
        <v>5</v>
      </c>
      <c r="L22" s="6" t="s">
        <v>51</v>
      </c>
      <c r="M22" s="5">
        <v>42410</v>
      </c>
      <c r="N22" s="7" t="s">
        <v>50</v>
      </c>
      <c r="O22" s="6" t="s">
        <v>49</v>
      </c>
      <c r="P22" s="8">
        <v>543.34</v>
      </c>
      <c r="Q22" s="8">
        <v>543.34</v>
      </c>
      <c r="R22" s="9">
        <f t="shared" si="0"/>
        <v>0</v>
      </c>
    </row>
    <row r="23" spans="2:18" s="3" customFormat="1" ht="56.25" x14ac:dyDescent="0.2">
      <c r="B23" s="4">
        <v>15</v>
      </c>
      <c r="C23" s="4" t="s">
        <v>3</v>
      </c>
      <c r="D23" s="25" t="s">
        <v>199</v>
      </c>
      <c r="E23" s="24" t="s">
        <v>256</v>
      </c>
      <c r="F23" s="25" t="s">
        <v>257</v>
      </c>
      <c r="G23" s="25" t="s">
        <v>258</v>
      </c>
      <c r="H23" s="25" t="s">
        <v>259</v>
      </c>
      <c r="I23" s="25" t="s">
        <v>260</v>
      </c>
      <c r="J23" s="25" t="s">
        <v>261</v>
      </c>
      <c r="K23" s="5" t="s">
        <v>5</v>
      </c>
      <c r="L23" s="6" t="s">
        <v>52</v>
      </c>
      <c r="M23" s="5">
        <v>42411</v>
      </c>
      <c r="N23" s="7" t="s">
        <v>54</v>
      </c>
      <c r="O23" s="6" t="s">
        <v>53</v>
      </c>
      <c r="P23" s="8">
        <v>357.28</v>
      </c>
      <c r="Q23" s="8">
        <v>357.28</v>
      </c>
      <c r="R23" s="9">
        <f t="shared" si="0"/>
        <v>0</v>
      </c>
    </row>
    <row r="24" spans="2:18" s="3" customFormat="1" ht="56.25" x14ac:dyDescent="0.2">
      <c r="B24" s="4">
        <v>16</v>
      </c>
      <c r="C24" s="4" t="s">
        <v>4</v>
      </c>
      <c r="D24" s="25" t="s">
        <v>199</v>
      </c>
      <c r="E24" s="24" t="s">
        <v>262</v>
      </c>
      <c r="F24" s="25" t="s">
        <v>263</v>
      </c>
      <c r="G24" s="25" t="s">
        <v>264</v>
      </c>
      <c r="H24" s="25" t="s">
        <v>265</v>
      </c>
      <c r="I24" s="25" t="s">
        <v>266</v>
      </c>
      <c r="J24" s="25" t="s">
        <v>267</v>
      </c>
      <c r="K24" s="5" t="s">
        <v>5</v>
      </c>
      <c r="L24" s="6" t="s">
        <v>55</v>
      </c>
      <c r="M24" s="5">
        <v>42412</v>
      </c>
      <c r="N24" s="7" t="s">
        <v>57</v>
      </c>
      <c r="O24" s="6" t="s">
        <v>56</v>
      </c>
      <c r="P24" s="8">
        <v>230</v>
      </c>
      <c r="Q24" s="8">
        <v>230</v>
      </c>
      <c r="R24" s="9">
        <f t="shared" si="0"/>
        <v>0</v>
      </c>
    </row>
    <row r="25" spans="2:18" s="3" customFormat="1" ht="22.5" x14ac:dyDescent="0.2">
      <c r="B25" s="4">
        <v>17</v>
      </c>
      <c r="C25" s="4" t="s">
        <v>4</v>
      </c>
      <c r="D25" s="25" t="s">
        <v>199</v>
      </c>
      <c r="E25" s="24" t="s">
        <v>256</v>
      </c>
      <c r="F25" s="25" t="s">
        <v>263</v>
      </c>
      <c r="G25" s="25" t="s">
        <v>268</v>
      </c>
      <c r="H25" s="25" t="s">
        <v>265</v>
      </c>
      <c r="I25" s="25" t="s">
        <v>269</v>
      </c>
      <c r="J25" s="25" t="s">
        <v>270</v>
      </c>
      <c r="K25" s="5" t="s">
        <v>5</v>
      </c>
      <c r="L25" s="6" t="s">
        <v>58</v>
      </c>
      <c r="M25" s="5">
        <v>42412</v>
      </c>
      <c r="N25" s="7" t="s">
        <v>57</v>
      </c>
      <c r="O25" s="6" t="s">
        <v>56</v>
      </c>
      <c r="P25" s="8">
        <v>100</v>
      </c>
      <c r="Q25" s="8">
        <v>100</v>
      </c>
      <c r="R25" s="9">
        <f t="shared" si="0"/>
        <v>0</v>
      </c>
    </row>
    <row r="26" spans="2:18" s="3" customFormat="1" ht="78.75" x14ac:dyDescent="0.2">
      <c r="B26" s="4">
        <v>18</v>
      </c>
      <c r="C26" s="4" t="s">
        <v>3</v>
      </c>
      <c r="D26" s="25" t="s">
        <v>199</v>
      </c>
      <c r="E26" s="24" t="s">
        <v>228</v>
      </c>
      <c r="F26" s="25" t="s">
        <v>271</v>
      </c>
      <c r="G26" s="25" t="s">
        <v>272</v>
      </c>
      <c r="H26" s="25" t="s">
        <v>273</v>
      </c>
      <c r="I26" s="25" t="s">
        <v>274</v>
      </c>
      <c r="J26" s="25" t="s">
        <v>275</v>
      </c>
      <c r="K26" s="5" t="s">
        <v>5</v>
      </c>
      <c r="L26" s="6" t="s">
        <v>59</v>
      </c>
      <c r="M26" s="5">
        <v>42412</v>
      </c>
      <c r="N26" s="7" t="s">
        <v>61</v>
      </c>
      <c r="O26" s="6" t="s">
        <v>60</v>
      </c>
      <c r="P26" s="8">
        <v>30</v>
      </c>
      <c r="Q26" s="8">
        <v>30</v>
      </c>
      <c r="R26" s="9">
        <f t="shared" si="0"/>
        <v>0</v>
      </c>
    </row>
    <row r="27" spans="2:18" s="3" customFormat="1" ht="45" x14ac:dyDescent="0.2">
      <c r="B27" s="4">
        <v>19</v>
      </c>
      <c r="C27" s="4" t="s">
        <v>4</v>
      </c>
      <c r="D27" s="25" t="s">
        <v>199</v>
      </c>
      <c r="E27" s="24" t="s">
        <v>276</v>
      </c>
      <c r="F27" s="25" t="s">
        <v>277</v>
      </c>
      <c r="G27" s="25" t="s">
        <v>278</v>
      </c>
      <c r="H27" s="25" t="s">
        <v>279</v>
      </c>
      <c r="I27" s="25" t="s">
        <v>280</v>
      </c>
      <c r="J27" s="25" t="s">
        <v>281</v>
      </c>
      <c r="K27" s="5" t="s">
        <v>5</v>
      </c>
      <c r="L27" s="6" t="s">
        <v>62</v>
      </c>
      <c r="M27" s="5">
        <v>42410</v>
      </c>
      <c r="N27" s="7" t="s">
        <v>50</v>
      </c>
      <c r="O27" s="6" t="s">
        <v>49</v>
      </c>
      <c r="P27" s="8">
        <v>240</v>
      </c>
      <c r="Q27" s="8">
        <v>75</v>
      </c>
      <c r="R27" s="9">
        <f t="shared" si="0"/>
        <v>165</v>
      </c>
    </row>
    <row r="28" spans="2:18" s="3" customFormat="1" ht="22.5" x14ac:dyDescent="0.2">
      <c r="B28" s="4">
        <v>20</v>
      </c>
      <c r="C28" s="4" t="s">
        <v>4</v>
      </c>
      <c r="D28" s="25" t="s">
        <v>199</v>
      </c>
      <c r="E28" s="24" t="s">
        <v>233</v>
      </c>
      <c r="F28" s="25" t="s">
        <v>277</v>
      </c>
      <c r="G28" s="25" t="s">
        <v>268</v>
      </c>
      <c r="H28" s="25" t="s">
        <v>279</v>
      </c>
      <c r="I28" s="25" t="s">
        <v>282</v>
      </c>
      <c r="J28" s="25" t="s">
        <v>283</v>
      </c>
      <c r="K28" s="5" t="s">
        <v>6</v>
      </c>
      <c r="L28" s="6" t="s">
        <v>63</v>
      </c>
      <c r="M28" s="5">
        <v>42418</v>
      </c>
      <c r="N28" s="7" t="s">
        <v>65</v>
      </c>
      <c r="O28" s="6" t="s">
        <v>64</v>
      </c>
      <c r="P28" s="8">
        <v>260</v>
      </c>
      <c r="Q28" s="8">
        <v>160</v>
      </c>
      <c r="R28" s="9">
        <f t="shared" si="0"/>
        <v>100</v>
      </c>
    </row>
    <row r="29" spans="2:18" s="3" customFormat="1" ht="22.5" x14ac:dyDescent="0.2">
      <c r="B29" s="4">
        <v>21</v>
      </c>
      <c r="C29" s="4" t="s">
        <v>4</v>
      </c>
      <c r="D29" s="25" t="s">
        <v>199</v>
      </c>
      <c r="E29" s="24" t="s">
        <v>256</v>
      </c>
      <c r="F29" s="25" t="s">
        <v>257</v>
      </c>
      <c r="G29" s="25" t="s">
        <v>284</v>
      </c>
      <c r="H29" s="25" t="s">
        <v>259</v>
      </c>
      <c r="I29" s="25" t="s">
        <v>285</v>
      </c>
      <c r="J29" s="25" t="s">
        <v>286</v>
      </c>
      <c r="K29" s="5" t="s">
        <v>5</v>
      </c>
      <c r="L29" s="6" t="s">
        <v>189</v>
      </c>
      <c r="M29" s="5">
        <v>42417</v>
      </c>
      <c r="N29" s="7" t="s">
        <v>71</v>
      </c>
      <c r="O29" s="6" t="s">
        <v>70</v>
      </c>
      <c r="P29" s="8">
        <v>238</v>
      </c>
      <c r="Q29" s="8">
        <v>238</v>
      </c>
      <c r="R29" s="9">
        <f t="shared" si="0"/>
        <v>0</v>
      </c>
    </row>
    <row r="30" spans="2:18" s="3" customFormat="1" ht="45" x14ac:dyDescent="0.2">
      <c r="B30" s="4">
        <v>22</v>
      </c>
      <c r="C30" s="4" t="s">
        <v>69</v>
      </c>
      <c r="D30" s="25" t="s">
        <v>199</v>
      </c>
      <c r="E30" s="24" t="s">
        <v>287</v>
      </c>
      <c r="F30" s="25" t="s">
        <v>263</v>
      </c>
      <c r="G30" s="25" t="s">
        <v>288</v>
      </c>
      <c r="H30" s="25" t="s">
        <v>265</v>
      </c>
      <c r="I30" s="25" t="s">
        <v>289</v>
      </c>
      <c r="J30" s="25" t="s">
        <v>290</v>
      </c>
      <c r="K30" s="5" t="s">
        <v>5</v>
      </c>
      <c r="L30" s="6" t="s">
        <v>66</v>
      </c>
      <c r="M30" s="5">
        <v>42418</v>
      </c>
      <c r="N30" s="7" t="s">
        <v>68</v>
      </c>
      <c r="O30" s="6" t="s">
        <v>67</v>
      </c>
      <c r="P30" s="8">
        <v>262.5</v>
      </c>
      <c r="Q30" s="8">
        <v>210</v>
      </c>
      <c r="R30" s="9">
        <f t="shared" si="0"/>
        <v>52.5</v>
      </c>
    </row>
    <row r="31" spans="2:18" s="3" customFormat="1" ht="56.25" x14ac:dyDescent="0.2">
      <c r="B31" s="4">
        <v>23</v>
      </c>
      <c r="C31" s="4" t="s">
        <v>24</v>
      </c>
      <c r="D31" s="25" t="s">
        <v>199</v>
      </c>
      <c r="E31" s="24" t="s">
        <v>291</v>
      </c>
      <c r="F31" s="25" t="s">
        <v>207</v>
      </c>
      <c r="G31" s="11" t="s">
        <v>292</v>
      </c>
      <c r="H31" s="25" t="s">
        <v>209</v>
      </c>
      <c r="I31" s="25" t="s">
        <v>293</v>
      </c>
      <c r="J31" s="25" t="s">
        <v>316</v>
      </c>
      <c r="K31" s="5" t="s">
        <v>6</v>
      </c>
      <c r="L31" s="6" t="s">
        <v>72</v>
      </c>
      <c r="M31" s="5">
        <v>42416</v>
      </c>
      <c r="N31" s="7" t="s">
        <v>75</v>
      </c>
      <c r="O31" s="6" t="s">
        <v>73</v>
      </c>
      <c r="P31" s="8">
        <v>248</v>
      </c>
      <c r="Q31" s="8">
        <v>248</v>
      </c>
      <c r="R31" s="9">
        <f t="shared" si="0"/>
        <v>0</v>
      </c>
    </row>
    <row r="32" spans="2:18" s="3" customFormat="1" ht="22.5" x14ac:dyDescent="0.2">
      <c r="B32" s="4">
        <v>24</v>
      </c>
      <c r="C32" s="4" t="s">
        <v>11</v>
      </c>
      <c r="D32" s="25" t="s">
        <v>199</v>
      </c>
      <c r="E32" s="24" t="s">
        <v>256</v>
      </c>
      <c r="F32" s="25" t="s">
        <v>219</v>
      </c>
      <c r="G32" s="25" t="s">
        <v>294</v>
      </c>
      <c r="H32" s="25" t="s">
        <v>248</v>
      </c>
      <c r="I32" s="25" t="s">
        <v>295</v>
      </c>
      <c r="J32" s="25" t="s">
        <v>296</v>
      </c>
      <c r="K32" s="5" t="s">
        <v>5</v>
      </c>
      <c r="L32" s="6" t="s">
        <v>76</v>
      </c>
      <c r="M32" s="5">
        <v>42423</v>
      </c>
      <c r="N32" s="7" t="s">
        <v>78</v>
      </c>
      <c r="O32" s="6" t="s">
        <v>77</v>
      </c>
      <c r="P32" s="8">
        <v>1000</v>
      </c>
      <c r="Q32" s="8">
        <v>1000</v>
      </c>
      <c r="R32" s="9">
        <f t="shared" si="0"/>
        <v>0</v>
      </c>
    </row>
    <row r="33" spans="2:18" s="3" customFormat="1" ht="56.25" x14ac:dyDescent="0.2">
      <c r="B33" s="4">
        <v>25</v>
      </c>
      <c r="C33" s="4" t="s">
        <v>3</v>
      </c>
      <c r="D33" s="25" t="s">
        <v>199</v>
      </c>
      <c r="E33" s="24" t="s">
        <v>302</v>
      </c>
      <c r="F33" s="25" t="s">
        <v>207</v>
      </c>
      <c r="G33" s="25" t="s">
        <v>211</v>
      </c>
      <c r="H33" s="25" t="s">
        <v>230</v>
      </c>
      <c r="I33" s="25" t="s">
        <v>300</v>
      </c>
      <c r="J33" s="25" t="s">
        <v>301</v>
      </c>
      <c r="K33" s="5" t="s">
        <v>5</v>
      </c>
      <c r="L33" s="6" t="s">
        <v>79</v>
      </c>
      <c r="M33" s="5">
        <v>42424</v>
      </c>
      <c r="N33" s="7" t="s">
        <v>81</v>
      </c>
      <c r="O33" s="6" t="s">
        <v>80</v>
      </c>
      <c r="P33" s="8">
        <v>3240</v>
      </c>
      <c r="Q33" s="8">
        <v>3240</v>
      </c>
      <c r="R33" s="9">
        <f t="shared" si="0"/>
        <v>0</v>
      </c>
    </row>
    <row r="34" spans="2:18" s="3" customFormat="1" ht="45" x14ac:dyDescent="0.2">
      <c r="B34" s="4">
        <v>26</v>
      </c>
      <c r="C34" s="4" t="s">
        <v>3</v>
      </c>
      <c r="D34" s="25" t="s">
        <v>199</v>
      </c>
      <c r="E34" s="24" t="s">
        <v>228</v>
      </c>
      <c r="F34" s="25" t="s">
        <v>257</v>
      </c>
      <c r="G34" s="25" t="s">
        <v>297</v>
      </c>
      <c r="H34" s="25" t="s">
        <v>259</v>
      </c>
      <c r="I34" s="25" t="s">
        <v>298</v>
      </c>
      <c r="J34" s="25" t="s">
        <v>299</v>
      </c>
      <c r="K34" s="5" t="s">
        <v>5</v>
      </c>
      <c r="L34" s="6" t="s">
        <v>82</v>
      </c>
      <c r="M34" s="5">
        <v>42424</v>
      </c>
      <c r="N34" s="7" t="s">
        <v>81</v>
      </c>
      <c r="O34" s="6" t="s">
        <v>80</v>
      </c>
      <c r="P34" s="8">
        <v>450</v>
      </c>
      <c r="Q34" s="8">
        <v>450</v>
      </c>
      <c r="R34" s="9">
        <f t="shared" si="0"/>
        <v>0</v>
      </c>
    </row>
    <row r="35" spans="2:18" s="3" customFormat="1" ht="33.75" x14ac:dyDescent="0.2">
      <c r="B35" s="4">
        <v>27</v>
      </c>
      <c r="C35" s="4" t="s">
        <v>4</v>
      </c>
      <c r="D35" s="25" t="s">
        <v>199</v>
      </c>
      <c r="E35" s="25">
        <v>141</v>
      </c>
      <c r="F35" s="25" t="s">
        <v>234</v>
      </c>
      <c r="G35" s="25" t="s">
        <v>251</v>
      </c>
      <c r="H35" s="25" t="s">
        <v>252</v>
      </c>
      <c r="I35" s="25" t="s">
        <v>303</v>
      </c>
      <c r="J35" s="25" t="s">
        <v>304</v>
      </c>
      <c r="K35" s="5" t="s">
        <v>5</v>
      </c>
      <c r="L35" s="6" t="s">
        <v>83</v>
      </c>
      <c r="M35" s="5">
        <v>42422</v>
      </c>
      <c r="N35" s="7" t="s">
        <v>85</v>
      </c>
      <c r="O35" s="6" t="s">
        <v>84</v>
      </c>
      <c r="P35" s="8">
        <v>684.7</v>
      </c>
      <c r="Q35" s="8">
        <v>684.7</v>
      </c>
      <c r="R35" s="9">
        <f t="shared" si="0"/>
        <v>0</v>
      </c>
    </row>
    <row r="36" spans="2:18" s="3" customFormat="1" ht="33.75" x14ac:dyDescent="0.2">
      <c r="B36" s="4">
        <v>28</v>
      </c>
      <c r="C36" s="4" t="s">
        <v>3</v>
      </c>
      <c r="D36" s="25" t="s">
        <v>199</v>
      </c>
      <c r="E36" s="24" t="s">
        <v>305</v>
      </c>
      <c r="F36" s="25" t="s">
        <v>207</v>
      </c>
      <c r="G36" s="25" t="s">
        <v>208</v>
      </c>
      <c r="H36" s="25" t="s">
        <v>230</v>
      </c>
      <c r="I36" s="25" t="s">
        <v>206</v>
      </c>
      <c r="J36" s="25" t="s">
        <v>306</v>
      </c>
      <c r="K36" s="5" t="s">
        <v>7</v>
      </c>
      <c r="L36" s="6" t="s">
        <v>86</v>
      </c>
      <c r="M36" s="5">
        <v>42429</v>
      </c>
      <c r="N36" s="7" t="s">
        <v>13</v>
      </c>
      <c r="O36" s="6" t="s">
        <v>8</v>
      </c>
      <c r="P36" s="8">
        <v>3532.8</v>
      </c>
      <c r="Q36" s="8">
        <v>3219.05</v>
      </c>
      <c r="R36" s="9">
        <f t="shared" si="0"/>
        <v>313.75</v>
      </c>
    </row>
    <row r="37" spans="2:18" s="3" customFormat="1" ht="33.75" x14ac:dyDescent="0.2">
      <c r="B37" s="4">
        <v>29</v>
      </c>
      <c r="C37" s="4" t="s">
        <v>4</v>
      </c>
      <c r="D37" s="25" t="s">
        <v>199</v>
      </c>
      <c r="E37" s="24" t="s">
        <v>276</v>
      </c>
      <c r="F37" s="25" t="s">
        <v>207</v>
      </c>
      <c r="G37" s="25" t="s">
        <v>309</v>
      </c>
      <c r="H37" s="25" t="s">
        <v>230</v>
      </c>
      <c r="I37" s="25" t="s">
        <v>310</v>
      </c>
      <c r="J37" s="25" t="s">
        <v>311</v>
      </c>
      <c r="K37" s="5" t="s">
        <v>5</v>
      </c>
      <c r="L37" s="6" t="s">
        <v>87</v>
      </c>
      <c r="M37" s="5">
        <v>42431</v>
      </c>
      <c r="N37" s="7" t="s">
        <v>89</v>
      </c>
      <c r="O37" s="6" t="s">
        <v>88</v>
      </c>
      <c r="P37" s="8">
        <v>180</v>
      </c>
      <c r="Q37" s="8">
        <v>174.6</v>
      </c>
      <c r="R37" s="9">
        <f t="shared" si="0"/>
        <v>5.4000000000000057</v>
      </c>
    </row>
    <row r="38" spans="2:18" s="3" customFormat="1" ht="78.75" x14ac:dyDescent="0.2">
      <c r="B38" s="4">
        <v>30</v>
      </c>
      <c r="C38" s="4" t="s">
        <v>3</v>
      </c>
      <c r="D38" s="25" t="s">
        <v>199</v>
      </c>
      <c r="E38" s="24" t="s">
        <v>305</v>
      </c>
      <c r="F38" s="25" t="s">
        <v>234</v>
      </c>
      <c r="G38" s="25" t="s">
        <v>235</v>
      </c>
      <c r="H38" s="25" t="s">
        <v>307</v>
      </c>
      <c r="I38" s="25" t="s">
        <v>237</v>
      </c>
      <c r="J38" s="25" t="s">
        <v>308</v>
      </c>
      <c r="K38" s="5" t="s">
        <v>5</v>
      </c>
      <c r="L38" s="6" t="s">
        <v>90</v>
      </c>
      <c r="M38" s="5">
        <v>42430</v>
      </c>
      <c r="N38" s="7" t="s">
        <v>40</v>
      </c>
      <c r="O38" s="6" t="s">
        <v>91</v>
      </c>
      <c r="P38" s="8">
        <v>85</v>
      </c>
      <c r="Q38" s="8">
        <v>85</v>
      </c>
      <c r="R38" s="9">
        <f t="shared" si="0"/>
        <v>0</v>
      </c>
    </row>
    <row r="39" spans="2:18" s="3" customFormat="1" ht="33.75" x14ac:dyDescent="0.2">
      <c r="B39" s="4">
        <v>31</v>
      </c>
      <c r="C39" s="4" t="s">
        <v>4</v>
      </c>
      <c r="D39" s="25" t="s">
        <v>199</v>
      </c>
      <c r="E39" s="24" t="s">
        <v>228</v>
      </c>
      <c r="F39" s="25" t="s">
        <v>257</v>
      </c>
      <c r="G39" s="25" t="s">
        <v>312</v>
      </c>
      <c r="H39" s="25" t="s">
        <v>259</v>
      </c>
      <c r="I39" s="25" t="s">
        <v>313</v>
      </c>
      <c r="J39" s="25" t="s">
        <v>314</v>
      </c>
      <c r="K39" s="5" t="s">
        <v>5</v>
      </c>
      <c r="L39" s="6" t="s">
        <v>92</v>
      </c>
      <c r="M39" s="5">
        <v>42431</v>
      </c>
      <c r="N39" s="7" t="s">
        <v>94</v>
      </c>
      <c r="O39" s="6" t="s">
        <v>93</v>
      </c>
      <c r="P39" s="8">
        <v>1716</v>
      </c>
      <c r="Q39" s="8">
        <v>1716</v>
      </c>
      <c r="R39" s="9">
        <f t="shared" si="0"/>
        <v>0</v>
      </c>
    </row>
    <row r="40" spans="2:18" s="3" customFormat="1" ht="56.25" x14ac:dyDescent="0.2">
      <c r="B40" s="4">
        <v>32</v>
      </c>
      <c r="C40" s="4" t="s">
        <v>24</v>
      </c>
      <c r="D40" s="25" t="s">
        <v>199</v>
      </c>
      <c r="E40" s="24" t="s">
        <v>291</v>
      </c>
      <c r="F40" s="25" t="s">
        <v>207</v>
      </c>
      <c r="G40" s="11" t="s">
        <v>292</v>
      </c>
      <c r="H40" s="25" t="s">
        <v>209</v>
      </c>
      <c r="I40" s="25" t="s">
        <v>293</v>
      </c>
      <c r="J40" s="25" t="s">
        <v>315</v>
      </c>
      <c r="K40" s="5" t="s">
        <v>6</v>
      </c>
      <c r="L40" s="6" t="s">
        <v>95</v>
      </c>
      <c r="M40" s="5">
        <v>42432</v>
      </c>
      <c r="N40" s="7" t="s">
        <v>96</v>
      </c>
      <c r="O40" s="6" t="s">
        <v>73</v>
      </c>
      <c r="P40" s="8">
        <v>188</v>
      </c>
      <c r="Q40" s="8">
        <v>188</v>
      </c>
      <c r="R40" s="9">
        <f t="shared" si="0"/>
        <v>0</v>
      </c>
    </row>
    <row r="41" spans="2:18" s="3" customFormat="1" ht="45" x14ac:dyDescent="0.2">
      <c r="B41" s="4">
        <v>33</v>
      </c>
      <c r="C41" s="4" t="s">
        <v>100</v>
      </c>
      <c r="D41" s="25" t="s">
        <v>199</v>
      </c>
      <c r="E41" s="24" t="s">
        <v>317</v>
      </c>
      <c r="F41" s="25" t="s">
        <v>219</v>
      </c>
      <c r="G41" s="25" t="s">
        <v>294</v>
      </c>
      <c r="H41" s="25" t="s">
        <v>248</v>
      </c>
      <c r="I41" s="25" t="s">
        <v>318</v>
      </c>
      <c r="J41" s="25" t="s">
        <v>319</v>
      </c>
      <c r="K41" s="5" t="s">
        <v>5</v>
      </c>
      <c r="L41" s="6" t="s">
        <v>98</v>
      </c>
      <c r="M41" s="5">
        <v>42431</v>
      </c>
      <c r="N41" s="7" t="s">
        <v>99</v>
      </c>
      <c r="O41" s="6" t="s">
        <v>77</v>
      </c>
      <c r="P41" s="8">
        <v>500</v>
      </c>
      <c r="Q41" s="8">
        <v>500</v>
      </c>
      <c r="R41" s="9">
        <f t="shared" si="0"/>
        <v>0</v>
      </c>
    </row>
    <row r="42" spans="2:18" s="3" customFormat="1" ht="45" x14ac:dyDescent="0.2">
      <c r="B42" s="4">
        <v>34</v>
      </c>
      <c r="C42" s="4" t="s">
        <v>4</v>
      </c>
      <c r="D42" s="25" t="s">
        <v>199</v>
      </c>
      <c r="E42" s="24" t="s">
        <v>228</v>
      </c>
      <c r="F42" s="25" t="s">
        <v>241</v>
      </c>
      <c r="G42" s="25" t="s">
        <v>320</v>
      </c>
      <c r="H42" s="25" t="s">
        <v>243</v>
      </c>
      <c r="I42" s="25" t="s">
        <v>321</v>
      </c>
      <c r="J42" s="25" t="s">
        <v>322</v>
      </c>
      <c r="K42" s="5" t="s">
        <v>5</v>
      </c>
      <c r="L42" s="6" t="s">
        <v>101</v>
      </c>
      <c r="M42" s="5">
        <v>42433</v>
      </c>
      <c r="N42" s="7" t="s">
        <v>102</v>
      </c>
      <c r="O42" s="6" t="s">
        <v>35</v>
      </c>
      <c r="P42" s="8">
        <v>2490</v>
      </c>
      <c r="Q42" s="8">
        <v>1820</v>
      </c>
      <c r="R42" s="9">
        <f t="shared" si="0"/>
        <v>670</v>
      </c>
    </row>
    <row r="43" spans="2:18" s="3" customFormat="1" ht="33.75" x14ac:dyDescent="0.2">
      <c r="B43" s="4">
        <v>35</v>
      </c>
      <c r="C43" s="4" t="s">
        <v>3</v>
      </c>
      <c r="D43" s="25" t="s">
        <v>199</v>
      </c>
      <c r="E43" s="24" t="s">
        <v>317</v>
      </c>
      <c r="F43" s="25" t="s">
        <v>219</v>
      </c>
      <c r="G43" s="25" t="s">
        <v>294</v>
      </c>
      <c r="H43" s="25" t="s">
        <v>248</v>
      </c>
      <c r="I43" s="25" t="s">
        <v>323</v>
      </c>
      <c r="J43" s="25" t="s">
        <v>324</v>
      </c>
      <c r="K43" s="5" t="s">
        <v>5</v>
      </c>
      <c r="L43" s="6" t="s">
        <v>103</v>
      </c>
      <c r="M43" s="5">
        <v>42433</v>
      </c>
      <c r="N43" s="7" t="s">
        <v>105</v>
      </c>
      <c r="O43" s="6" t="s">
        <v>104</v>
      </c>
      <c r="P43" s="8">
        <v>100</v>
      </c>
      <c r="Q43" s="8">
        <v>100</v>
      </c>
      <c r="R43" s="9">
        <f t="shared" si="0"/>
        <v>0</v>
      </c>
    </row>
    <row r="44" spans="2:18" s="3" customFormat="1" ht="56.25" x14ac:dyDescent="0.2">
      <c r="B44" s="4">
        <v>36</v>
      </c>
      <c r="C44" s="4" t="s">
        <v>109</v>
      </c>
      <c r="D44" s="25" t="s">
        <v>199</v>
      </c>
      <c r="E44" s="24" t="s">
        <v>325</v>
      </c>
      <c r="F44" s="25" t="s">
        <v>219</v>
      </c>
      <c r="G44" s="25" t="s">
        <v>326</v>
      </c>
      <c r="H44" s="25" t="s">
        <v>248</v>
      </c>
      <c r="I44" s="25" t="s">
        <v>327</v>
      </c>
      <c r="J44" s="25" t="s">
        <v>328</v>
      </c>
      <c r="K44" s="5" t="s">
        <v>5</v>
      </c>
      <c r="L44" s="6" t="s">
        <v>106</v>
      </c>
      <c r="M44" s="5">
        <v>42436</v>
      </c>
      <c r="N44" s="7" t="s">
        <v>108</v>
      </c>
      <c r="O44" s="6" t="s">
        <v>107</v>
      </c>
      <c r="P44" s="8">
        <v>500</v>
      </c>
      <c r="Q44" s="8">
        <v>500</v>
      </c>
      <c r="R44" s="9">
        <f t="shared" si="0"/>
        <v>0</v>
      </c>
    </row>
    <row r="45" spans="2:18" s="3" customFormat="1" ht="33.75" x14ac:dyDescent="0.2">
      <c r="B45" s="4">
        <v>37</v>
      </c>
      <c r="C45" s="4" t="s">
        <v>3</v>
      </c>
      <c r="D45" s="25" t="s">
        <v>199</v>
      </c>
      <c r="E45" s="24" t="s">
        <v>224</v>
      </c>
      <c r="F45" s="25" t="s">
        <v>271</v>
      </c>
      <c r="G45" s="25" t="s">
        <v>272</v>
      </c>
      <c r="H45" s="25" t="s">
        <v>273</v>
      </c>
      <c r="I45" s="25" t="s">
        <v>274</v>
      </c>
      <c r="J45" s="25" t="s">
        <v>329</v>
      </c>
      <c r="K45" s="5" t="s">
        <v>5</v>
      </c>
      <c r="L45" s="6" t="s">
        <v>110</v>
      </c>
      <c r="M45" s="5">
        <v>42437</v>
      </c>
      <c r="N45" s="7" t="s">
        <v>43</v>
      </c>
      <c r="O45" s="6" t="s">
        <v>42</v>
      </c>
      <c r="P45" s="8">
        <v>20</v>
      </c>
      <c r="Q45" s="8">
        <v>16</v>
      </c>
      <c r="R45" s="9">
        <f t="shared" si="0"/>
        <v>4</v>
      </c>
    </row>
    <row r="46" spans="2:18" s="3" customFormat="1" ht="33.75" x14ac:dyDescent="0.2">
      <c r="B46" s="4">
        <v>38</v>
      </c>
      <c r="C46" s="4" t="s">
        <v>4</v>
      </c>
      <c r="D46" s="25" t="s">
        <v>199</v>
      </c>
      <c r="E46" s="24" t="s">
        <v>228</v>
      </c>
      <c r="F46" s="25" t="s">
        <v>257</v>
      </c>
      <c r="G46" s="25" t="s">
        <v>312</v>
      </c>
      <c r="H46" s="25" t="s">
        <v>259</v>
      </c>
      <c r="I46" s="25" t="s">
        <v>330</v>
      </c>
      <c r="J46" s="25" t="s">
        <v>314</v>
      </c>
      <c r="K46" s="5" t="s">
        <v>5</v>
      </c>
      <c r="L46" s="6" t="s">
        <v>113</v>
      </c>
      <c r="M46" s="5">
        <v>42438</v>
      </c>
      <c r="N46" s="7" t="s">
        <v>115</v>
      </c>
      <c r="O46" s="6" t="s">
        <v>114</v>
      </c>
      <c r="P46" s="8">
        <v>800</v>
      </c>
      <c r="Q46" s="8">
        <v>759.82</v>
      </c>
      <c r="R46" s="9">
        <f t="shared" si="0"/>
        <v>40.17999999999995</v>
      </c>
    </row>
    <row r="47" spans="2:18" s="3" customFormat="1" ht="22.5" x14ac:dyDescent="0.2">
      <c r="B47" s="4">
        <v>39</v>
      </c>
      <c r="C47" s="4" t="s">
        <v>3</v>
      </c>
      <c r="D47" s="25" t="s">
        <v>199</v>
      </c>
      <c r="E47" s="24" t="s">
        <v>228</v>
      </c>
      <c r="F47" s="25" t="s">
        <v>263</v>
      </c>
      <c r="G47" s="25" t="s">
        <v>332</v>
      </c>
      <c r="H47" s="25" t="s">
        <v>265</v>
      </c>
      <c r="I47" s="25" t="s">
        <v>333</v>
      </c>
      <c r="J47" s="25" t="s">
        <v>334</v>
      </c>
      <c r="K47" s="5" t="s">
        <v>5</v>
      </c>
      <c r="L47" s="6" t="s">
        <v>116</v>
      </c>
      <c r="M47" s="5">
        <v>42438</v>
      </c>
      <c r="N47" s="7" t="s">
        <v>112</v>
      </c>
      <c r="O47" s="6" t="s">
        <v>111</v>
      </c>
      <c r="P47" s="8">
        <v>1700</v>
      </c>
      <c r="Q47" s="8">
        <v>1700</v>
      </c>
      <c r="R47" s="9">
        <f t="shared" si="0"/>
        <v>0</v>
      </c>
    </row>
    <row r="48" spans="2:18" s="3" customFormat="1" ht="33.75" x14ac:dyDescent="0.2">
      <c r="B48" s="4">
        <v>40</v>
      </c>
      <c r="C48" s="4" t="s">
        <v>3</v>
      </c>
      <c r="D48" s="25" t="s">
        <v>199</v>
      </c>
      <c r="E48" s="24" t="s">
        <v>240</v>
      </c>
      <c r="F48" s="25" t="s">
        <v>263</v>
      </c>
      <c r="G48" s="25" t="s">
        <v>331</v>
      </c>
      <c r="H48" s="25" t="s">
        <v>265</v>
      </c>
      <c r="I48" s="25" t="s">
        <v>336</v>
      </c>
      <c r="J48" s="25" t="s">
        <v>335</v>
      </c>
      <c r="K48" s="5" t="s">
        <v>5</v>
      </c>
      <c r="L48" s="6" t="s">
        <v>117</v>
      </c>
      <c r="M48" s="5">
        <v>42438</v>
      </c>
      <c r="N48" s="7" t="s">
        <v>112</v>
      </c>
      <c r="O48" s="6" t="s">
        <v>111</v>
      </c>
      <c r="P48" s="8">
        <v>3000</v>
      </c>
      <c r="Q48" s="8">
        <v>3000</v>
      </c>
      <c r="R48" s="9">
        <f t="shared" si="0"/>
        <v>0</v>
      </c>
    </row>
    <row r="49" spans="2:18" s="3" customFormat="1" ht="78.75" x14ac:dyDescent="0.2">
      <c r="B49" s="4">
        <v>41</v>
      </c>
      <c r="C49" s="4"/>
      <c r="D49" s="25" t="s">
        <v>199</v>
      </c>
      <c r="E49" s="24" t="s">
        <v>276</v>
      </c>
      <c r="F49" s="25" t="s">
        <v>271</v>
      </c>
      <c r="G49" s="25" t="s">
        <v>272</v>
      </c>
      <c r="H49" s="25" t="s">
        <v>273</v>
      </c>
      <c r="I49" s="25" t="s">
        <v>274</v>
      </c>
      <c r="J49" s="25" t="s">
        <v>337</v>
      </c>
      <c r="K49" s="5" t="s">
        <v>5</v>
      </c>
      <c r="L49" s="6" t="s">
        <v>118</v>
      </c>
      <c r="M49" s="5">
        <v>42437</v>
      </c>
      <c r="N49" s="7" t="s">
        <v>61</v>
      </c>
      <c r="O49" s="6" t="s">
        <v>60</v>
      </c>
      <c r="P49" s="8">
        <v>24</v>
      </c>
      <c r="Q49" s="8">
        <v>24</v>
      </c>
      <c r="R49" s="9">
        <f t="shared" si="0"/>
        <v>0</v>
      </c>
    </row>
    <row r="50" spans="2:18" s="3" customFormat="1" ht="33.75" x14ac:dyDescent="0.2">
      <c r="B50" s="4">
        <v>42</v>
      </c>
      <c r="C50" s="4" t="s">
        <v>3</v>
      </c>
      <c r="D50" s="25" t="s">
        <v>199</v>
      </c>
      <c r="E50" s="24" t="s">
        <v>228</v>
      </c>
      <c r="F50" s="25" t="s">
        <v>263</v>
      </c>
      <c r="G50" s="25" t="s">
        <v>332</v>
      </c>
      <c r="H50" s="25" t="s">
        <v>265</v>
      </c>
      <c r="I50" s="25" t="s">
        <v>338</v>
      </c>
      <c r="J50" s="25" t="s">
        <v>334</v>
      </c>
      <c r="K50" s="5" t="s">
        <v>5</v>
      </c>
      <c r="L50" s="6" t="s">
        <v>119</v>
      </c>
      <c r="M50" s="5">
        <v>42438</v>
      </c>
      <c r="N50" s="7" t="s">
        <v>105</v>
      </c>
      <c r="O50" s="6" t="s">
        <v>104</v>
      </c>
      <c r="P50" s="8">
        <v>320</v>
      </c>
      <c r="Q50" s="8">
        <v>320</v>
      </c>
      <c r="R50" s="9">
        <f t="shared" si="0"/>
        <v>0</v>
      </c>
    </row>
    <row r="51" spans="2:18" s="3" customFormat="1" ht="33.75" x14ac:dyDescent="0.2">
      <c r="B51" s="4">
        <v>43</v>
      </c>
      <c r="C51" s="4" t="s">
        <v>69</v>
      </c>
      <c r="D51" s="25" t="s">
        <v>199</v>
      </c>
      <c r="E51" s="24" t="s">
        <v>224</v>
      </c>
      <c r="F51" s="25">
        <v>711</v>
      </c>
      <c r="G51" s="25" t="s">
        <v>288</v>
      </c>
      <c r="H51" s="25" t="s">
        <v>265</v>
      </c>
      <c r="I51" s="25" t="s">
        <v>416</v>
      </c>
      <c r="J51" s="25"/>
      <c r="K51" s="5" t="s">
        <v>6</v>
      </c>
      <c r="L51" s="6" t="s">
        <v>120</v>
      </c>
      <c r="M51" s="5">
        <v>42436</v>
      </c>
      <c r="N51" s="7" t="s">
        <v>122</v>
      </c>
      <c r="O51" s="6" t="s">
        <v>121</v>
      </c>
      <c r="P51" s="8">
        <v>300</v>
      </c>
      <c r="Q51" s="8">
        <v>300</v>
      </c>
      <c r="R51" s="9">
        <f t="shared" si="0"/>
        <v>0</v>
      </c>
    </row>
    <row r="52" spans="2:18" s="3" customFormat="1" ht="45" x14ac:dyDescent="0.2">
      <c r="B52" s="4">
        <v>44</v>
      </c>
      <c r="C52" s="4" t="s">
        <v>3</v>
      </c>
      <c r="D52" s="25" t="s">
        <v>199</v>
      </c>
      <c r="E52" s="24" t="s">
        <v>302</v>
      </c>
      <c r="F52" s="25" t="s">
        <v>339</v>
      </c>
      <c r="G52" s="25" t="s">
        <v>340</v>
      </c>
      <c r="H52" s="25" t="s">
        <v>341</v>
      </c>
      <c r="I52" s="25" t="s">
        <v>342</v>
      </c>
      <c r="J52" s="25" t="s">
        <v>343</v>
      </c>
      <c r="K52" s="5" t="s">
        <v>5</v>
      </c>
      <c r="L52" s="6" t="s">
        <v>23</v>
      </c>
      <c r="M52" s="5">
        <v>42439</v>
      </c>
      <c r="N52" s="7" t="s">
        <v>124</v>
      </c>
      <c r="O52" s="6" t="s">
        <v>123</v>
      </c>
      <c r="P52" s="8">
        <v>200</v>
      </c>
      <c r="Q52" s="8">
        <v>200</v>
      </c>
      <c r="R52" s="9">
        <f t="shared" si="0"/>
        <v>0</v>
      </c>
    </row>
    <row r="53" spans="2:18" s="3" customFormat="1" ht="33.75" x14ac:dyDescent="0.2">
      <c r="B53" s="4">
        <v>45</v>
      </c>
      <c r="C53" s="4" t="s">
        <v>4</v>
      </c>
      <c r="D53" s="25" t="s">
        <v>199</v>
      </c>
      <c r="E53" s="11" t="s">
        <v>348</v>
      </c>
      <c r="F53" s="25" t="s">
        <v>241</v>
      </c>
      <c r="G53" s="25" t="s">
        <v>344</v>
      </c>
      <c r="H53" s="25" t="s">
        <v>345</v>
      </c>
      <c r="I53" s="25" t="s">
        <v>347</v>
      </c>
      <c r="J53" s="25" t="s">
        <v>346</v>
      </c>
      <c r="K53" s="5" t="s">
        <v>5</v>
      </c>
      <c r="L53" s="6" t="s">
        <v>125</v>
      </c>
      <c r="M53" s="5">
        <v>42443</v>
      </c>
      <c r="N53" s="7" t="s">
        <v>65</v>
      </c>
      <c r="O53" s="6" t="s">
        <v>64</v>
      </c>
      <c r="P53" s="8">
        <v>100</v>
      </c>
      <c r="Q53" s="8">
        <v>96</v>
      </c>
      <c r="R53" s="9">
        <f t="shared" si="0"/>
        <v>4</v>
      </c>
    </row>
    <row r="54" spans="2:18" s="3" customFormat="1" ht="33.75" x14ac:dyDescent="0.2">
      <c r="B54" s="4">
        <v>46</v>
      </c>
      <c r="C54" s="4" t="s">
        <v>25</v>
      </c>
      <c r="D54" s="25" t="s">
        <v>199</v>
      </c>
      <c r="E54" s="24" t="s">
        <v>353</v>
      </c>
      <c r="F54" s="25" t="s">
        <v>219</v>
      </c>
      <c r="G54" s="25" t="s">
        <v>349</v>
      </c>
      <c r="H54" s="25" t="s">
        <v>350</v>
      </c>
      <c r="I54" s="25" t="s">
        <v>351</v>
      </c>
      <c r="J54" s="25" t="s">
        <v>352</v>
      </c>
      <c r="K54" s="5" t="s">
        <v>5</v>
      </c>
      <c r="L54" s="6" t="s">
        <v>126</v>
      </c>
      <c r="M54" s="5">
        <v>42444</v>
      </c>
      <c r="N54" s="7" t="s">
        <v>128</v>
      </c>
      <c r="O54" s="6" t="s">
        <v>127</v>
      </c>
      <c r="P54" s="8">
        <v>400</v>
      </c>
      <c r="Q54" s="8">
        <v>400</v>
      </c>
      <c r="R54" s="9">
        <f t="shared" si="0"/>
        <v>0</v>
      </c>
    </row>
    <row r="55" spans="2:18" s="3" customFormat="1" ht="56.25" x14ac:dyDescent="0.2">
      <c r="B55" s="4">
        <v>47</v>
      </c>
      <c r="C55" s="4" t="s">
        <v>3</v>
      </c>
      <c r="D55" s="25" t="s">
        <v>199</v>
      </c>
      <c r="E55" s="24" t="s">
        <v>354</v>
      </c>
      <c r="F55" s="25" t="s">
        <v>219</v>
      </c>
      <c r="G55" s="25" t="s">
        <v>355</v>
      </c>
      <c r="H55" s="25" t="s">
        <v>356</v>
      </c>
      <c r="I55" s="25" t="s">
        <v>358</v>
      </c>
      <c r="J55" s="25" t="s">
        <v>357</v>
      </c>
      <c r="K55" s="5" t="s">
        <v>5</v>
      </c>
      <c r="L55" s="6" t="s">
        <v>129</v>
      </c>
      <c r="M55" s="5">
        <v>42445</v>
      </c>
      <c r="N55" s="7" t="s">
        <v>131</v>
      </c>
      <c r="O55" s="6" t="s">
        <v>130</v>
      </c>
      <c r="P55" s="8">
        <v>254</v>
      </c>
      <c r="Q55" s="8">
        <v>253.81</v>
      </c>
      <c r="R55" s="9">
        <f t="shared" si="0"/>
        <v>0.18999999999999773</v>
      </c>
    </row>
    <row r="56" spans="2:18" s="3" customFormat="1" ht="101.25" x14ac:dyDescent="0.2">
      <c r="B56" s="4">
        <v>48</v>
      </c>
      <c r="C56" s="4" t="s">
        <v>4</v>
      </c>
      <c r="D56" s="25" t="s">
        <v>199</v>
      </c>
      <c r="E56" s="25" t="s">
        <v>359</v>
      </c>
      <c r="F56" s="25" t="s">
        <v>339</v>
      </c>
      <c r="G56" s="11" t="s">
        <v>360</v>
      </c>
      <c r="H56" s="25" t="s">
        <v>341</v>
      </c>
      <c r="I56" s="25" t="s">
        <v>361</v>
      </c>
      <c r="J56" s="25" t="s">
        <v>362</v>
      </c>
      <c r="K56" s="5" t="s">
        <v>5</v>
      </c>
      <c r="L56" s="6" t="s">
        <v>132</v>
      </c>
      <c r="M56" s="5">
        <v>42443</v>
      </c>
      <c r="N56" s="7" t="s">
        <v>134</v>
      </c>
      <c r="O56" s="6" t="s">
        <v>133</v>
      </c>
      <c r="P56" s="8">
        <v>7190</v>
      </c>
      <c r="Q56" s="8">
        <v>7190</v>
      </c>
      <c r="R56" s="9">
        <f t="shared" si="0"/>
        <v>0</v>
      </c>
    </row>
    <row r="57" spans="2:18" s="3" customFormat="1" ht="56.25" x14ac:dyDescent="0.2">
      <c r="B57" s="4">
        <v>49</v>
      </c>
      <c r="C57" s="4" t="s">
        <v>4</v>
      </c>
      <c r="D57" s="25" t="s">
        <v>199</v>
      </c>
      <c r="E57" s="24" t="s">
        <v>363</v>
      </c>
      <c r="F57" s="25" t="s">
        <v>241</v>
      </c>
      <c r="G57" s="25" t="s">
        <v>364</v>
      </c>
      <c r="H57" s="25" t="s">
        <v>243</v>
      </c>
      <c r="I57" s="25" t="s">
        <v>365</v>
      </c>
      <c r="J57" s="25" t="s">
        <v>366</v>
      </c>
      <c r="K57" s="5" t="s">
        <v>5</v>
      </c>
      <c r="L57" s="6" t="s">
        <v>135</v>
      </c>
      <c r="M57" s="5">
        <v>42443</v>
      </c>
      <c r="N57" s="7" t="s">
        <v>137</v>
      </c>
      <c r="O57" s="6" t="s">
        <v>136</v>
      </c>
      <c r="P57" s="8">
        <v>183</v>
      </c>
      <c r="Q57" s="8">
        <v>182</v>
      </c>
      <c r="R57" s="9">
        <f t="shared" si="0"/>
        <v>1</v>
      </c>
    </row>
    <row r="58" spans="2:18" s="3" customFormat="1" ht="22.5" x14ac:dyDescent="0.2">
      <c r="B58" s="4">
        <v>50</v>
      </c>
      <c r="C58" s="4" t="s">
        <v>25</v>
      </c>
      <c r="D58" s="25" t="s">
        <v>199</v>
      </c>
      <c r="E58" s="24" t="s">
        <v>363</v>
      </c>
      <c r="F58" s="25">
        <v>313</v>
      </c>
      <c r="G58" s="11" t="s">
        <v>414</v>
      </c>
      <c r="H58" s="25" t="s">
        <v>252</v>
      </c>
      <c r="I58" s="25" t="s">
        <v>351</v>
      </c>
      <c r="J58" s="25" t="s">
        <v>415</v>
      </c>
      <c r="K58" s="5" t="s">
        <v>5</v>
      </c>
      <c r="L58" s="6" t="s">
        <v>138</v>
      </c>
      <c r="M58" s="5">
        <v>42447</v>
      </c>
      <c r="N58" s="7" t="s">
        <v>140</v>
      </c>
      <c r="O58" s="6" t="s">
        <v>139</v>
      </c>
      <c r="P58" s="8">
        <v>682.5</v>
      </c>
      <c r="Q58" s="8">
        <v>682.5</v>
      </c>
      <c r="R58" s="9">
        <f t="shared" si="0"/>
        <v>0</v>
      </c>
    </row>
    <row r="59" spans="2:18" s="3" customFormat="1" ht="78.75" x14ac:dyDescent="0.2">
      <c r="B59" s="4">
        <v>51</v>
      </c>
      <c r="C59" s="4" t="s">
        <v>4</v>
      </c>
      <c r="D59" s="25" t="s">
        <v>199</v>
      </c>
      <c r="E59" s="25" t="s">
        <v>367</v>
      </c>
      <c r="F59" s="25" t="s">
        <v>339</v>
      </c>
      <c r="G59" s="11" t="s">
        <v>360</v>
      </c>
      <c r="H59" s="25" t="s">
        <v>341</v>
      </c>
      <c r="I59" s="25" t="s">
        <v>361</v>
      </c>
      <c r="J59" s="25" t="s">
        <v>368</v>
      </c>
      <c r="K59" s="5" t="s">
        <v>5</v>
      </c>
      <c r="L59" s="6" t="s">
        <v>141</v>
      </c>
      <c r="M59" s="5">
        <v>42447</v>
      </c>
      <c r="N59" s="7" t="s">
        <v>143</v>
      </c>
      <c r="O59" s="6" t="s">
        <v>142</v>
      </c>
      <c r="P59" s="8">
        <v>560</v>
      </c>
      <c r="Q59" s="8">
        <v>560</v>
      </c>
      <c r="R59" s="9">
        <f t="shared" si="0"/>
        <v>0</v>
      </c>
    </row>
    <row r="60" spans="2:18" s="3" customFormat="1" ht="78.75" x14ac:dyDescent="0.2">
      <c r="B60" s="4">
        <v>52</v>
      </c>
      <c r="C60" s="4" t="s">
        <v>4</v>
      </c>
      <c r="D60" s="25" t="s">
        <v>199</v>
      </c>
      <c r="E60" s="25" t="s">
        <v>367</v>
      </c>
      <c r="F60" s="25" t="s">
        <v>339</v>
      </c>
      <c r="G60" s="11" t="s">
        <v>360</v>
      </c>
      <c r="H60" s="25" t="s">
        <v>341</v>
      </c>
      <c r="I60" s="25" t="s">
        <v>361</v>
      </c>
      <c r="J60" s="25" t="s">
        <v>368</v>
      </c>
      <c r="K60" s="5" t="s">
        <v>5</v>
      </c>
      <c r="L60" s="6" t="s">
        <v>144</v>
      </c>
      <c r="M60" s="5">
        <v>42451</v>
      </c>
      <c r="N60" s="7" t="s">
        <v>143</v>
      </c>
      <c r="O60" s="6" t="s">
        <v>142</v>
      </c>
      <c r="P60" s="8">
        <v>100</v>
      </c>
      <c r="Q60" s="8">
        <v>100</v>
      </c>
      <c r="R60" s="9">
        <f t="shared" si="0"/>
        <v>0</v>
      </c>
    </row>
    <row r="61" spans="2:18" s="3" customFormat="1" ht="56.25" x14ac:dyDescent="0.2">
      <c r="B61" s="4">
        <v>53</v>
      </c>
      <c r="C61" s="4" t="s">
        <v>147</v>
      </c>
      <c r="D61" s="25" t="s">
        <v>199</v>
      </c>
      <c r="E61" s="25">
        <v>16</v>
      </c>
      <c r="F61" s="25" t="s">
        <v>207</v>
      </c>
      <c r="G61" s="25" t="s">
        <v>225</v>
      </c>
      <c r="H61" s="25" t="s">
        <v>230</v>
      </c>
      <c r="I61" s="25" t="s">
        <v>369</v>
      </c>
      <c r="J61" s="25" t="s">
        <v>370</v>
      </c>
      <c r="K61" s="5" t="s">
        <v>18</v>
      </c>
      <c r="L61" s="6" t="s">
        <v>145</v>
      </c>
      <c r="M61" s="5">
        <v>42452</v>
      </c>
      <c r="N61" s="7" t="s">
        <v>146</v>
      </c>
      <c r="O61" s="6" t="s">
        <v>20</v>
      </c>
      <c r="P61" s="8">
        <v>219.02</v>
      </c>
      <c r="Q61" s="8">
        <v>219.02</v>
      </c>
      <c r="R61" s="9">
        <f t="shared" si="0"/>
        <v>0</v>
      </c>
    </row>
    <row r="62" spans="2:18" s="3" customFormat="1" ht="45" x14ac:dyDescent="0.2">
      <c r="B62" s="4">
        <v>54</v>
      </c>
      <c r="C62" s="4" t="s">
        <v>3</v>
      </c>
      <c r="D62" s="25" t="s">
        <v>199</v>
      </c>
      <c r="E62" s="24" t="s">
        <v>371</v>
      </c>
      <c r="F62" s="25" t="s">
        <v>271</v>
      </c>
      <c r="G62" s="25" t="s">
        <v>272</v>
      </c>
      <c r="H62" s="25" t="s">
        <v>273</v>
      </c>
      <c r="I62" s="25" t="s">
        <v>372</v>
      </c>
      <c r="J62" s="25" t="s">
        <v>373</v>
      </c>
      <c r="K62" s="5" t="s">
        <v>5</v>
      </c>
      <c r="L62" s="6" t="s">
        <v>148</v>
      </c>
      <c r="M62" s="5">
        <v>42450</v>
      </c>
      <c r="N62" s="7" t="s">
        <v>61</v>
      </c>
      <c r="O62" s="6" t="s">
        <v>60</v>
      </c>
      <c r="P62" s="8">
        <v>88.75</v>
      </c>
      <c r="Q62" s="8">
        <v>88.75</v>
      </c>
      <c r="R62" s="9">
        <f t="shared" si="0"/>
        <v>0</v>
      </c>
    </row>
    <row r="63" spans="2:18" s="3" customFormat="1" ht="56.25" x14ac:dyDescent="0.2">
      <c r="B63" s="4">
        <v>55</v>
      </c>
      <c r="C63" s="4" t="s">
        <v>3</v>
      </c>
      <c r="D63" s="25" t="s">
        <v>199</v>
      </c>
      <c r="E63" s="24" t="s">
        <v>302</v>
      </c>
      <c r="F63" s="25" t="s">
        <v>219</v>
      </c>
      <c r="G63" s="25" t="s">
        <v>374</v>
      </c>
      <c r="H63" s="25" t="s">
        <v>375</v>
      </c>
      <c r="I63" s="25" t="s">
        <v>249</v>
      </c>
      <c r="J63" s="25" t="s">
        <v>376</v>
      </c>
      <c r="K63" s="5" t="s">
        <v>5</v>
      </c>
      <c r="L63" s="6" t="s">
        <v>149</v>
      </c>
      <c r="M63" s="5">
        <v>42451</v>
      </c>
      <c r="N63" s="7" t="s">
        <v>151</v>
      </c>
      <c r="O63" s="6" t="s">
        <v>150</v>
      </c>
      <c r="P63" s="8">
        <v>1865.88</v>
      </c>
      <c r="Q63" s="8">
        <v>1865.88</v>
      </c>
      <c r="R63" s="9">
        <f t="shared" si="0"/>
        <v>0</v>
      </c>
    </row>
    <row r="64" spans="2:18" s="3" customFormat="1" ht="56.25" x14ac:dyDescent="0.2">
      <c r="B64" s="4">
        <v>56</v>
      </c>
      <c r="C64" s="4" t="s">
        <v>3</v>
      </c>
      <c r="D64" s="25" t="s">
        <v>199</v>
      </c>
      <c r="E64" s="24" t="s">
        <v>302</v>
      </c>
      <c r="F64" s="25" t="s">
        <v>219</v>
      </c>
      <c r="G64" s="25" t="s">
        <v>374</v>
      </c>
      <c r="H64" s="25" t="s">
        <v>375</v>
      </c>
      <c r="I64" s="25" t="s">
        <v>249</v>
      </c>
      <c r="J64" s="25" t="s">
        <v>376</v>
      </c>
      <c r="K64" s="5" t="s">
        <v>5</v>
      </c>
      <c r="L64" s="6" t="s">
        <v>97</v>
      </c>
      <c r="M64" s="5">
        <v>42451</v>
      </c>
      <c r="N64" s="7" t="s">
        <v>153</v>
      </c>
      <c r="O64" s="6" t="s">
        <v>152</v>
      </c>
      <c r="P64" s="8">
        <v>867.85</v>
      </c>
      <c r="Q64" s="8">
        <v>689.46</v>
      </c>
      <c r="R64" s="9">
        <f t="shared" si="0"/>
        <v>178.39</v>
      </c>
    </row>
    <row r="65" spans="2:18" s="3" customFormat="1" ht="33.75" x14ac:dyDescent="0.2">
      <c r="B65" s="4">
        <v>57</v>
      </c>
      <c r="C65" s="4" t="s">
        <v>4</v>
      </c>
      <c r="D65" s="25" t="s">
        <v>199</v>
      </c>
      <c r="E65" s="24" t="s">
        <v>240</v>
      </c>
      <c r="F65" s="25">
        <v>211</v>
      </c>
      <c r="G65" s="25" t="s">
        <v>374</v>
      </c>
      <c r="H65" s="25" t="s">
        <v>377</v>
      </c>
      <c r="I65" s="25" t="s">
        <v>378</v>
      </c>
      <c r="J65" s="25" t="s">
        <v>379</v>
      </c>
      <c r="K65" s="5" t="s">
        <v>5</v>
      </c>
      <c r="L65" s="6" t="s">
        <v>154</v>
      </c>
      <c r="M65" s="5">
        <v>42451</v>
      </c>
      <c r="N65" s="7" t="s">
        <v>156</v>
      </c>
      <c r="O65" s="6" t="s">
        <v>155</v>
      </c>
      <c r="P65" s="105">
        <v>1305</v>
      </c>
      <c r="Q65" s="8">
        <v>186.05</v>
      </c>
      <c r="R65" s="9">
        <f t="shared" si="0"/>
        <v>1118.95</v>
      </c>
    </row>
    <row r="66" spans="2:18" s="3" customFormat="1" ht="33.75" x14ac:dyDescent="0.2">
      <c r="B66" s="4">
        <v>58</v>
      </c>
      <c r="C66" s="4" t="s">
        <v>4</v>
      </c>
      <c r="D66" s="25" t="s">
        <v>199</v>
      </c>
      <c r="E66" s="24" t="s">
        <v>240</v>
      </c>
      <c r="F66" s="25">
        <v>211</v>
      </c>
      <c r="G66" s="25" t="s">
        <v>374</v>
      </c>
      <c r="H66" s="25" t="s">
        <v>377</v>
      </c>
      <c r="I66" s="25" t="s">
        <v>378</v>
      </c>
      <c r="J66" s="25" t="s">
        <v>379</v>
      </c>
      <c r="K66" s="5" t="s">
        <v>5</v>
      </c>
      <c r="L66" s="6" t="s">
        <v>157</v>
      </c>
      <c r="M66" s="5">
        <v>42451</v>
      </c>
      <c r="N66" s="7" t="s">
        <v>156</v>
      </c>
      <c r="O66" s="6" t="s">
        <v>155</v>
      </c>
      <c r="P66" s="105"/>
      <c r="Q66" s="8">
        <v>498.35</v>
      </c>
      <c r="R66" s="9">
        <f t="shared" si="0"/>
        <v>-498.35</v>
      </c>
    </row>
    <row r="67" spans="2:18" s="3" customFormat="1" ht="33.75" x14ac:dyDescent="0.2">
      <c r="B67" s="4">
        <v>59</v>
      </c>
      <c r="C67" s="4" t="s">
        <v>4</v>
      </c>
      <c r="D67" s="25" t="s">
        <v>199</v>
      </c>
      <c r="E67" s="24" t="s">
        <v>240</v>
      </c>
      <c r="F67" s="25">
        <v>211</v>
      </c>
      <c r="G67" s="25" t="s">
        <v>374</v>
      </c>
      <c r="H67" s="25" t="s">
        <v>377</v>
      </c>
      <c r="I67" s="25" t="s">
        <v>378</v>
      </c>
      <c r="J67" s="25" t="s">
        <v>379</v>
      </c>
      <c r="K67" s="5" t="s">
        <v>5</v>
      </c>
      <c r="L67" s="6" t="s">
        <v>158</v>
      </c>
      <c r="M67" s="5">
        <v>42451</v>
      </c>
      <c r="N67" s="7" t="s">
        <v>156</v>
      </c>
      <c r="O67" s="6" t="s">
        <v>155</v>
      </c>
      <c r="P67" s="105"/>
      <c r="Q67" s="8">
        <v>195.55</v>
      </c>
      <c r="R67" s="9">
        <f t="shared" si="0"/>
        <v>-195.55</v>
      </c>
    </row>
    <row r="68" spans="2:18" s="3" customFormat="1" ht="33.75" x14ac:dyDescent="0.2">
      <c r="B68" s="4">
        <v>60</v>
      </c>
      <c r="C68" s="4" t="s">
        <v>4</v>
      </c>
      <c r="D68" s="25" t="s">
        <v>199</v>
      </c>
      <c r="E68" s="24" t="s">
        <v>240</v>
      </c>
      <c r="F68" s="25">
        <v>211</v>
      </c>
      <c r="G68" s="25" t="s">
        <v>374</v>
      </c>
      <c r="H68" s="25" t="s">
        <v>377</v>
      </c>
      <c r="I68" s="25" t="s">
        <v>378</v>
      </c>
      <c r="J68" s="25" t="s">
        <v>379</v>
      </c>
      <c r="K68" s="5" t="s">
        <v>5</v>
      </c>
      <c r="L68" s="6" t="s">
        <v>159</v>
      </c>
      <c r="M68" s="5">
        <v>42451</v>
      </c>
      <c r="N68" s="7" t="s">
        <v>156</v>
      </c>
      <c r="O68" s="6" t="s">
        <v>155</v>
      </c>
      <c r="P68" s="105"/>
      <c r="Q68" s="8">
        <v>151.19999999999999</v>
      </c>
      <c r="R68" s="9">
        <f t="shared" si="0"/>
        <v>-151.19999999999999</v>
      </c>
    </row>
    <row r="69" spans="2:18" s="3" customFormat="1" ht="33.75" x14ac:dyDescent="0.2">
      <c r="B69" s="4">
        <v>61</v>
      </c>
      <c r="C69" s="4" t="s">
        <v>4</v>
      </c>
      <c r="D69" s="25" t="s">
        <v>199</v>
      </c>
      <c r="E69" s="24" t="s">
        <v>240</v>
      </c>
      <c r="F69" s="25">
        <v>211</v>
      </c>
      <c r="G69" s="25" t="s">
        <v>374</v>
      </c>
      <c r="H69" s="25" t="s">
        <v>377</v>
      </c>
      <c r="I69" s="25" t="s">
        <v>378</v>
      </c>
      <c r="J69" s="25" t="s">
        <v>379</v>
      </c>
      <c r="K69" s="5" t="s">
        <v>5</v>
      </c>
      <c r="L69" s="6" t="s">
        <v>160</v>
      </c>
      <c r="M69" s="5">
        <v>42451</v>
      </c>
      <c r="N69" s="7" t="s">
        <v>156</v>
      </c>
      <c r="O69" s="6" t="s">
        <v>155</v>
      </c>
      <c r="P69" s="105"/>
      <c r="Q69" s="8">
        <v>273.85000000000002</v>
      </c>
      <c r="R69" s="9">
        <f t="shared" si="0"/>
        <v>-273.85000000000002</v>
      </c>
    </row>
    <row r="70" spans="2:18" s="3" customFormat="1" ht="22.5" x14ac:dyDescent="0.2">
      <c r="B70" s="4">
        <v>62</v>
      </c>
      <c r="C70" s="4" t="s">
        <v>0</v>
      </c>
      <c r="D70" s="25" t="s">
        <v>199</v>
      </c>
      <c r="E70" s="24" t="s">
        <v>291</v>
      </c>
      <c r="F70" s="25">
        <v>311</v>
      </c>
      <c r="G70" s="25" t="s">
        <v>211</v>
      </c>
      <c r="H70" s="25" t="s">
        <v>230</v>
      </c>
      <c r="I70" s="25" t="s">
        <v>237</v>
      </c>
      <c r="J70" s="25" t="s">
        <v>398</v>
      </c>
      <c r="K70" s="5" t="s">
        <v>5</v>
      </c>
      <c r="L70" s="6" t="s">
        <v>161</v>
      </c>
      <c r="M70" s="5">
        <v>42453</v>
      </c>
      <c r="N70" s="7" t="s">
        <v>163</v>
      </c>
      <c r="O70" s="6" t="s">
        <v>162</v>
      </c>
      <c r="P70" s="8">
        <v>2400</v>
      </c>
      <c r="Q70" s="8">
        <v>1360</v>
      </c>
      <c r="R70" s="9">
        <f t="shared" si="0"/>
        <v>1040</v>
      </c>
    </row>
    <row r="71" spans="2:18" s="3" customFormat="1" ht="22.5" x14ac:dyDescent="0.2">
      <c r="B71" s="4">
        <v>63</v>
      </c>
      <c r="C71" s="4" t="s">
        <v>4</v>
      </c>
      <c r="D71" s="25" t="s">
        <v>199</v>
      </c>
      <c r="E71" s="24" t="s">
        <v>380</v>
      </c>
      <c r="F71" s="25">
        <v>313</v>
      </c>
      <c r="G71" s="25" t="s">
        <v>278</v>
      </c>
      <c r="H71" s="25" t="s">
        <v>307</v>
      </c>
      <c r="I71" s="25" t="s">
        <v>381</v>
      </c>
      <c r="J71" s="25" t="s">
        <v>382</v>
      </c>
      <c r="K71" s="5" t="s">
        <v>5</v>
      </c>
      <c r="L71" s="6" t="s">
        <v>164</v>
      </c>
      <c r="M71" s="5">
        <v>42452</v>
      </c>
      <c r="N71" s="7" t="s">
        <v>28</v>
      </c>
      <c r="O71" s="6" t="s">
        <v>27</v>
      </c>
      <c r="P71" s="8">
        <v>100</v>
      </c>
      <c r="Q71" s="8">
        <v>85</v>
      </c>
      <c r="R71" s="9">
        <f t="shared" si="0"/>
        <v>15</v>
      </c>
    </row>
    <row r="72" spans="2:18" s="3" customFormat="1" ht="22.5" x14ac:dyDescent="0.2">
      <c r="B72" s="4">
        <v>64</v>
      </c>
      <c r="C72" s="4" t="s">
        <v>4</v>
      </c>
      <c r="D72" s="25" t="s">
        <v>199</v>
      </c>
      <c r="E72" s="24" t="s">
        <v>256</v>
      </c>
      <c r="F72" s="25">
        <v>312</v>
      </c>
      <c r="G72" s="25" t="s">
        <v>284</v>
      </c>
      <c r="H72" s="25" t="s">
        <v>383</v>
      </c>
      <c r="I72" s="25" t="s">
        <v>384</v>
      </c>
      <c r="J72" s="25" t="s">
        <v>385</v>
      </c>
      <c r="K72" s="5" t="s">
        <v>5</v>
      </c>
      <c r="L72" s="6" t="s">
        <v>165</v>
      </c>
      <c r="M72" s="5">
        <v>42452</v>
      </c>
      <c r="N72" s="7" t="s">
        <v>71</v>
      </c>
      <c r="O72" s="6" t="s">
        <v>70</v>
      </c>
      <c r="P72" s="8">
        <f>136*3.5</f>
        <v>476</v>
      </c>
      <c r="Q72" s="8">
        <v>476</v>
      </c>
      <c r="R72" s="9">
        <f t="shared" si="0"/>
        <v>0</v>
      </c>
    </row>
    <row r="73" spans="2:18" s="3" customFormat="1" ht="33.75" x14ac:dyDescent="0.2">
      <c r="B73" s="4">
        <v>65</v>
      </c>
      <c r="C73" s="4" t="s">
        <v>4</v>
      </c>
      <c r="D73" s="25" t="s">
        <v>199</v>
      </c>
      <c r="E73" s="24" t="s">
        <v>256</v>
      </c>
      <c r="F73" s="25">
        <v>312</v>
      </c>
      <c r="G73" s="25" t="s">
        <v>312</v>
      </c>
      <c r="H73" s="25" t="s">
        <v>259</v>
      </c>
      <c r="I73" s="25" t="s">
        <v>396</v>
      </c>
      <c r="J73" s="25" t="s">
        <v>397</v>
      </c>
      <c r="K73" s="5" t="s">
        <v>5</v>
      </c>
      <c r="L73" s="6" t="s">
        <v>166</v>
      </c>
      <c r="M73" s="5">
        <v>42453</v>
      </c>
      <c r="N73" s="7" t="s">
        <v>30</v>
      </c>
      <c r="O73" s="6" t="s">
        <v>29</v>
      </c>
      <c r="P73" s="8">
        <v>2560.58</v>
      </c>
      <c r="Q73" s="8">
        <v>1904.59</v>
      </c>
      <c r="R73" s="9">
        <f t="shared" si="0"/>
        <v>655.99</v>
      </c>
    </row>
    <row r="74" spans="2:18" s="3" customFormat="1" ht="22.5" x14ac:dyDescent="0.2">
      <c r="B74" s="4">
        <v>66</v>
      </c>
      <c r="C74" s="4" t="s">
        <v>4</v>
      </c>
      <c r="D74" s="25" t="s">
        <v>199</v>
      </c>
      <c r="E74" s="25" t="s">
        <v>392</v>
      </c>
      <c r="F74" s="25">
        <v>313</v>
      </c>
      <c r="G74" s="25" t="s">
        <v>393</v>
      </c>
      <c r="H74" s="25" t="s">
        <v>307</v>
      </c>
      <c r="I74" s="25" t="s">
        <v>394</v>
      </c>
      <c r="J74" s="25" t="s">
        <v>395</v>
      </c>
      <c r="K74" s="5" t="s">
        <v>5</v>
      </c>
      <c r="L74" s="6" t="s">
        <v>167</v>
      </c>
      <c r="M74" s="5">
        <v>42453</v>
      </c>
      <c r="N74" s="7" t="s">
        <v>32</v>
      </c>
      <c r="O74" s="6" t="s">
        <v>31</v>
      </c>
      <c r="P74" s="8">
        <f>264+1367</f>
        <v>1631</v>
      </c>
      <c r="Q74" s="8">
        <v>1335.22</v>
      </c>
      <c r="R74" s="9">
        <f t="shared" ref="R74:R137" si="1">+P74-Q74</f>
        <v>295.77999999999997</v>
      </c>
    </row>
    <row r="75" spans="2:18" s="3" customFormat="1" ht="22.5" x14ac:dyDescent="0.2">
      <c r="B75" s="4">
        <v>67</v>
      </c>
      <c r="C75" s="4" t="s">
        <v>3</v>
      </c>
      <c r="D75" s="25" t="s">
        <v>199</v>
      </c>
      <c r="E75" s="25" t="s">
        <v>399</v>
      </c>
      <c r="F75" s="25">
        <v>211</v>
      </c>
      <c r="G75" s="25" t="s">
        <v>374</v>
      </c>
      <c r="H75" s="25" t="s">
        <v>356</v>
      </c>
      <c r="I75" s="25" t="s">
        <v>386</v>
      </c>
      <c r="J75" s="25" t="s">
        <v>400</v>
      </c>
      <c r="K75" s="5" t="s">
        <v>5</v>
      </c>
      <c r="L75" s="6" t="s">
        <v>168</v>
      </c>
      <c r="M75" s="5">
        <v>42454</v>
      </c>
      <c r="N75" s="7" t="s">
        <v>170</v>
      </c>
      <c r="O75" s="6" t="s">
        <v>169</v>
      </c>
      <c r="P75" s="8">
        <v>1822.49</v>
      </c>
      <c r="Q75" s="8">
        <v>1735.7</v>
      </c>
      <c r="R75" s="9">
        <f t="shared" si="1"/>
        <v>86.789999999999964</v>
      </c>
    </row>
    <row r="76" spans="2:18" s="3" customFormat="1" ht="22.5" x14ac:dyDescent="0.2">
      <c r="B76" s="4">
        <v>68</v>
      </c>
      <c r="C76" s="4" t="s">
        <v>4</v>
      </c>
      <c r="D76" s="25" t="s">
        <v>199</v>
      </c>
      <c r="E76" s="25" t="s">
        <v>388</v>
      </c>
      <c r="F76" s="25">
        <v>311</v>
      </c>
      <c r="G76" s="25" t="s">
        <v>389</v>
      </c>
      <c r="H76" s="25" t="s">
        <v>259</v>
      </c>
      <c r="I76" s="25" t="s">
        <v>390</v>
      </c>
      <c r="J76" s="25" t="s">
        <v>391</v>
      </c>
      <c r="K76" s="5" t="s">
        <v>171</v>
      </c>
      <c r="L76" s="6" t="s">
        <v>172</v>
      </c>
      <c r="M76" s="5">
        <v>42453</v>
      </c>
      <c r="N76" s="7" t="s">
        <v>174</v>
      </c>
      <c r="O76" s="6" t="s">
        <v>173</v>
      </c>
      <c r="P76" s="8">
        <f>310+2483</f>
        <v>2793</v>
      </c>
      <c r="Q76" s="8">
        <v>2786.47</v>
      </c>
      <c r="R76" s="9">
        <f t="shared" si="1"/>
        <v>6.5300000000002001</v>
      </c>
    </row>
    <row r="77" spans="2:18" s="3" customFormat="1" ht="22.5" x14ac:dyDescent="0.2">
      <c r="B77" s="4">
        <v>69</v>
      </c>
      <c r="C77" s="4" t="s">
        <v>3</v>
      </c>
      <c r="D77" s="25" t="s">
        <v>199</v>
      </c>
      <c r="E77" s="24" t="s">
        <v>215</v>
      </c>
      <c r="F77" s="25">
        <v>211</v>
      </c>
      <c r="G77" s="25" t="s">
        <v>374</v>
      </c>
      <c r="H77" s="25" t="s">
        <v>273</v>
      </c>
      <c r="I77" s="25" t="s">
        <v>386</v>
      </c>
      <c r="J77" s="25" t="s">
        <v>387</v>
      </c>
      <c r="K77" s="5" t="s">
        <v>5</v>
      </c>
      <c r="L77" s="6" t="s">
        <v>175</v>
      </c>
      <c r="M77" s="5">
        <v>42452</v>
      </c>
      <c r="N77" s="7" t="s">
        <v>10</v>
      </c>
      <c r="O77" s="6" t="s">
        <v>9</v>
      </c>
      <c r="P77" s="8">
        <f>540*2.6</f>
        <v>1404</v>
      </c>
      <c r="Q77" s="8">
        <v>1404</v>
      </c>
      <c r="R77" s="9">
        <f t="shared" si="1"/>
        <v>0</v>
      </c>
    </row>
    <row r="78" spans="2:18" s="3" customFormat="1" ht="11.25" x14ac:dyDescent="0.2">
      <c r="B78" s="4">
        <v>70</v>
      </c>
      <c r="C78" s="4" t="s">
        <v>4</v>
      </c>
      <c r="D78" s="25" t="s">
        <v>199</v>
      </c>
      <c r="E78" s="24" t="s">
        <v>240</v>
      </c>
      <c r="F78" s="25">
        <v>312</v>
      </c>
      <c r="G78" s="25" t="s">
        <v>268</v>
      </c>
      <c r="H78" s="25" t="s">
        <v>383</v>
      </c>
      <c r="I78" s="25" t="s">
        <v>407</v>
      </c>
      <c r="J78" s="25" t="s">
        <v>408</v>
      </c>
      <c r="K78" s="5" t="s">
        <v>5</v>
      </c>
      <c r="L78" s="6" t="s">
        <v>176</v>
      </c>
      <c r="M78" s="5">
        <v>42460</v>
      </c>
      <c r="N78" s="7" t="s">
        <v>178</v>
      </c>
      <c r="O78" s="6" t="s">
        <v>177</v>
      </c>
      <c r="P78" s="8">
        <v>200</v>
      </c>
      <c r="Q78" s="8">
        <v>200</v>
      </c>
      <c r="R78" s="9">
        <f t="shared" si="1"/>
        <v>0</v>
      </c>
    </row>
    <row r="79" spans="2:18" s="3" customFormat="1" ht="11.25" x14ac:dyDescent="0.2">
      <c r="B79" s="4">
        <v>71</v>
      </c>
      <c r="C79" s="4" t="s">
        <v>4</v>
      </c>
      <c r="D79" s="25" t="s">
        <v>199</v>
      </c>
      <c r="E79" s="109" t="s">
        <v>276</v>
      </c>
      <c r="F79" s="110">
        <v>111</v>
      </c>
      <c r="G79" s="110" t="s">
        <v>409</v>
      </c>
      <c r="H79" s="110" t="s">
        <v>410</v>
      </c>
      <c r="I79" s="110" t="s">
        <v>411</v>
      </c>
      <c r="J79" s="110" t="s">
        <v>412</v>
      </c>
      <c r="K79" s="5" t="s">
        <v>179</v>
      </c>
      <c r="L79" s="6" t="s">
        <v>180</v>
      </c>
      <c r="M79" s="5">
        <v>42460</v>
      </c>
      <c r="N79" s="7" t="s">
        <v>182</v>
      </c>
      <c r="O79" s="6" t="s">
        <v>181</v>
      </c>
      <c r="P79" s="105">
        <v>669.88</v>
      </c>
      <c r="Q79" s="8">
        <v>62.77</v>
      </c>
      <c r="R79" s="9">
        <f t="shared" si="1"/>
        <v>607.11</v>
      </c>
    </row>
    <row r="80" spans="2:18" x14ac:dyDescent="0.25">
      <c r="B80" s="4">
        <v>72</v>
      </c>
      <c r="C80" s="4" t="s">
        <v>4</v>
      </c>
      <c r="D80" s="25" t="s">
        <v>199</v>
      </c>
      <c r="E80" s="109"/>
      <c r="F80" s="110"/>
      <c r="G80" s="110"/>
      <c r="H80" s="110"/>
      <c r="I80" s="110"/>
      <c r="J80" s="110"/>
      <c r="K80" s="5" t="s">
        <v>179</v>
      </c>
      <c r="L80" s="6" t="s">
        <v>183</v>
      </c>
      <c r="M80" s="5">
        <v>42460</v>
      </c>
      <c r="N80" s="7" t="s">
        <v>182</v>
      </c>
      <c r="O80" s="6" t="s">
        <v>181</v>
      </c>
      <c r="P80" s="105"/>
      <c r="Q80" s="8">
        <v>58.75</v>
      </c>
      <c r="R80" s="9">
        <f t="shared" si="1"/>
        <v>-58.75</v>
      </c>
    </row>
    <row r="81" spans="2:18" x14ac:dyDescent="0.25">
      <c r="B81" s="4">
        <v>73</v>
      </c>
      <c r="C81" s="4" t="s">
        <v>4</v>
      </c>
      <c r="D81" s="25" t="s">
        <v>199</v>
      </c>
      <c r="E81" s="109"/>
      <c r="F81" s="110"/>
      <c r="G81" s="110"/>
      <c r="H81" s="110"/>
      <c r="I81" s="110"/>
      <c r="J81" s="110"/>
      <c r="K81" s="5" t="s">
        <v>179</v>
      </c>
      <c r="L81" s="6" t="s">
        <v>184</v>
      </c>
      <c r="M81" s="5">
        <v>42460</v>
      </c>
      <c r="N81" s="7" t="s">
        <v>182</v>
      </c>
      <c r="O81" s="6" t="s">
        <v>181</v>
      </c>
      <c r="P81" s="105"/>
      <c r="Q81" s="8">
        <v>141.1</v>
      </c>
      <c r="R81" s="9">
        <f t="shared" si="1"/>
        <v>-141.1</v>
      </c>
    </row>
    <row r="82" spans="2:18" x14ac:dyDescent="0.25">
      <c r="B82" s="4">
        <v>74</v>
      </c>
      <c r="C82" s="4" t="s">
        <v>4</v>
      </c>
      <c r="D82" s="25" t="s">
        <v>199</v>
      </c>
      <c r="E82" s="109"/>
      <c r="F82" s="110"/>
      <c r="G82" s="110"/>
      <c r="H82" s="110"/>
      <c r="I82" s="110"/>
      <c r="J82" s="110"/>
      <c r="K82" s="5" t="s">
        <v>179</v>
      </c>
      <c r="L82" s="6" t="s">
        <v>185</v>
      </c>
      <c r="M82" s="5">
        <v>42460</v>
      </c>
      <c r="N82" s="7" t="s">
        <v>182</v>
      </c>
      <c r="O82" s="6" t="s">
        <v>181</v>
      </c>
      <c r="P82" s="105"/>
      <c r="Q82" s="8">
        <v>170.4</v>
      </c>
      <c r="R82" s="9">
        <f t="shared" si="1"/>
        <v>-170.4</v>
      </c>
    </row>
    <row r="83" spans="2:18" x14ac:dyDescent="0.25">
      <c r="B83" s="4">
        <v>75</v>
      </c>
      <c r="C83" s="4" t="s">
        <v>4</v>
      </c>
      <c r="D83" s="25" t="s">
        <v>199</v>
      </c>
      <c r="E83" s="109"/>
      <c r="F83" s="110"/>
      <c r="G83" s="110"/>
      <c r="H83" s="110"/>
      <c r="I83" s="110"/>
      <c r="J83" s="110"/>
      <c r="K83" s="5" t="s">
        <v>179</v>
      </c>
      <c r="L83" s="6" t="s">
        <v>186</v>
      </c>
      <c r="M83" s="5">
        <v>42460</v>
      </c>
      <c r="N83" s="7" t="s">
        <v>182</v>
      </c>
      <c r="O83" s="6" t="s">
        <v>181</v>
      </c>
      <c r="P83" s="105"/>
      <c r="Q83" s="8">
        <v>112</v>
      </c>
      <c r="R83" s="9">
        <f t="shared" si="1"/>
        <v>-112</v>
      </c>
    </row>
    <row r="84" spans="2:18" x14ac:dyDescent="0.25">
      <c r="B84" s="4">
        <v>76</v>
      </c>
      <c r="C84" s="4" t="s">
        <v>4</v>
      </c>
      <c r="D84" s="25" t="s">
        <v>199</v>
      </c>
      <c r="E84" s="109"/>
      <c r="F84" s="110"/>
      <c r="G84" s="110"/>
      <c r="H84" s="110"/>
      <c r="I84" s="110"/>
      <c r="J84" s="110"/>
      <c r="K84" s="5" t="s">
        <v>179</v>
      </c>
      <c r="L84" s="6" t="s">
        <v>187</v>
      </c>
      <c r="M84" s="5">
        <v>42460</v>
      </c>
      <c r="N84" s="7" t="s">
        <v>182</v>
      </c>
      <c r="O84" s="6" t="s">
        <v>181</v>
      </c>
      <c r="P84" s="105"/>
      <c r="Q84" s="8">
        <v>51.34</v>
      </c>
      <c r="R84" s="9">
        <f t="shared" si="1"/>
        <v>-51.34</v>
      </c>
    </row>
    <row r="85" spans="2:18" x14ac:dyDescent="0.25">
      <c r="B85" s="4">
        <v>77</v>
      </c>
      <c r="C85" s="4" t="s">
        <v>4</v>
      </c>
      <c r="D85" s="25" t="s">
        <v>199</v>
      </c>
      <c r="E85" s="109"/>
      <c r="F85" s="110"/>
      <c r="G85" s="110"/>
      <c r="H85" s="110"/>
      <c r="I85" s="110"/>
      <c r="J85" s="110"/>
      <c r="K85" s="5" t="s">
        <v>179</v>
      </c>
      <c r="L85" s="6" t="s">
        <v>188</v>
      </c>
      <c r="M85" s="5">
        <v>42460</v>
      </c>
      <c r="N85" s="7" t="s">
        <v>182</v>
      </c>
      <c r="O85" s="6" t="s">
        <v>181</v>
      </c>
      <c r="P85" s="105"/>
      <c r="Q85" s="8">
        <v>24</v>
      </c>
      <c r="R85" s="9">
        <f t="shared" si="1"/>
        <v>-24</v>
      </c>
    </row>
    <row r="86" spans="2:18" x14ac:dyDescent="0.25">
      <c r="B86" s="4">
        <v>78</v>
      </c>
      <c r="C86" s="4" t="s">
        <v>4</v>
      </c>
      <c r="D86" s="25" t="s">
        <v>199</v>
      </c>
      <c r="E86" s="109"/>
      <c r="F86" s="110"/>
      <c r="G86" s="110"/>
      <c r="H86" s="110"/>
      <c r="I86" s="110"/>
      <c r="J86" s="110"/>
      <c r="K86" s="5" t="s">
        <v>179</v>
      </c>
      <c r="L86" s="6" t="s">
        <v>188</v>
      </c>
      <c r="M86" s="5">
        <v>42460</v>
      </c>
      <c r="N86" s="7" t="s">
        <v>182</v>
      </c>
      <c r="O86" s="6" t="s">
        <v>181</v>
      </c>
      <c r="P86" s="105"/>
      <c r="Q86" s="8">
        <v>24</v>
      </c>
      <c r="R86" s="9">
        <f t="shared" si="1"/>
        <v>-24</v>
      </c>
    </row>
    <row r="87" spans="2:18" x14ac:dyDescent="0.25">
      <c r="B87" s="4">
        <v>79</v>
      </c>
      <c r="C87" s="4" t="s">
        <v>3</v>
      </c>
      <c r="D87" s="25" t="s">
        <v>199</v>
      </c>
      <c r="E87" s="25" t="s">
        <v>401</v>
      </c>
      <c r="F87" s="25" t="s">
        <v>402</v>
      </c>
      <c r="G87" s="25" t="s">
        <v>403</v>
      </c>
      <c r="H87" s="25" t="s">
        <v>404</v>
      </c>
      <c r="I87" s="25" t="s">
        <v>405</v>
      </c>
      <c r="J87" s="25" t="s">
        <v>406</v>
      </c>
      <c r="K87" s="5" t="s">
        <v>5</v>
      </c>
      <c r="L87" s="6" t="s">
        <v>190</v>
      </c>
      <c r="M87" s="5">
        <v>42457</v>
      </c>
      <c r="N87" s="7" t="s">
        <v>131</v>
      </c>
      <c r="O87" s="6" t="s">
        <v>130</v>
      </c>
      <c r="P87" s="8">
        <f>280+280</f>
        <v>560</v>
      </c>
      <c r="Q87" s="8">
        <v>389.06</v>
      </c>
      <c r="R87" s="9">
        <f t="shared" si="1"/>
        <v>170.94</v>
      </c>
    </row>
    <row r="88" spans="2:18" x14ac:dyDescent="0.25">
      <c r="B88" s="4">
        <v>80</v>
      </c>
      <c r="C88" s="4" t="s">
        <v>4</v>
      </c>
      <c r="D88" s="25" t="s">
        <v>199</v>
      </c>
      <c r="E88" s="24" t="s">
        <v>212</v>
      </c>
      <c r="F88" s="25">
        <v>311</v>
      </c>
      <c r="G88" s="25" t="s">
        <v>208</v>
      </c>
      <c r="H88" s="25" t="s">
        <v>230</v>
      </c>
      <c r="I88" s="25" t="s">
        <v>194</v>
      </c>
      <c r="J88" s="25" t="s">
        <v>406</v>
      </c>
      <c r="K88" s="5" t="s">
        <v>7</v>
      </c>
      <c r="L88" s="6" t="s">
        <v>413</v>
      </c>
      <c r="M88" s="5">
        <v>42460</v>
      </c>
      <c r="N88" s="7" t="s">
        <v>13</v>
      </c>
      <c r="O88" s="6" t="s">
        <v>8</v>
      </c>
      <c r="P88" s="31">
        <v>3532.8</v>
      </c>
      <c r="Q88" s="8">
        <v>2798.6</v>
      </c>
      <c r="R88" s="9">
        <f t="shared" si="1"/>
        <v>734.20000000000027</v>
      </c>
    </row>
    <row r="89" spans="2:18" x14ac:dyDescent="0.25">
      <c r="B89" s="4">
        <v>81</v>
      </c>
      <c r="C89" s="4" t="s">
        <v>3</v>
      </c>
      <c r="D89" s="25" t="s">
        <v>199</v>
      </c>
      <c r="E89" s="24" t="s">
        <v>224</v>
      </c>
      <c r="F89" s="25" t="s">
        <v>420</v>
      </c>
      <c r="G89" s="25" t="s">
        <v>355</v>
      </c>
      <c r="H89" s="25" t="s">
        <v>421</v>
      </c>
      <c r="I89" s="12" t="s">
        <v>358</v>
      </c>
      <c r="J89" s="12" t="s">
        <v>422</v>
      </c>
      <c r="K89" s="5" t="s">
        <v>5</v>
      </c>
      <c r="L89" s="6" t="s">
        <v>423</v>
      </c>
      <c r="M89" s="5">
        <v>42461</v>
      </c>
      <c r="N89" s="7" t="s">
        <v>131</v>
      </c>
      <c r="O89" s="6" t="s">
        <v>130</v>
      </c>
      <c r="P89" s="8">
        <v>250</v>
      </c>
      <c r="Q89" s="8">
        <v>215.73</v>
      </c>
      <c r="R89" s="9">
        <f t="shared" si="1"/>
        <v>34.27000000000001</v>
      </c>
    </row>
    <row r="90" spans="2:18" x14ac:dyDescent="0.25">
      <c r="B90" s="4">
        <v>82</v>
      </c>
      <c r="C90" s="4" t="s">
        <v>3</v>
      </c>
      <c r="D90" s="25" t="s">
        <v>199</v>
      </c>
      <c r="E90" s="24" t="s">
        <v>228</v>
      </c>
      <c r="F90" s="25" t="s">
        <v>263</v>
      </c>
      <c r="G90" s="25" t="s">
        <v>355</v>
      </c>
      <c r="H90" s="25" t="s">
        <v>424</v>
      </c>
      <c r="I90" s="12" t="s">
        <v>358</v>
      </c>
      <c r="J90" s="12" t="s">
        <v>425</v>
      </c>
      <c r="K90" s="5" t="s">
        <v>5</v>
      </c>
      <c r="L90" s="6" t="s">
        <v>426</v>
      </c>
      <c r="M90" s="5">
        <v>42461</v>
      </c>
      <c r="N90" s="7" t="s">
        <v>131</v>
      </c>
      <c r="O90" s="6" t="s">
        <v>130</v>
      </c>
      <c r="P90" s="8">
        <v>280</v>
      </c>
      <c r="Q90" s="8">
        <v>228.05</v>
      </c>
      <c r="R90" s="9">
        <f t="shared" si="1"/>
        <v>51.949999999999989</v>
      </c>
    </row>
    <row r="91" spans="2:18" x14ac:dyDescent="0.25">
      <c r="B91" s="4">
        <v>83</v>
      </c>
      <c r="C91" s="4" t="s">
        <v>4</v>
      </c>
      <c r="D91" s="25" t="s">
        <v>199</v>
      </c>
      <c r="E91" s="24" t="s">
        <v>228</v>
      </c>
      <c r="F91" s="25" t="s">
        <v>234</v>
      </c>
      <c r="G91" s="25" t="s">
        <v>427</v>
      </c>
      <c r="H91" s="25" t="s">
        <v>428</v>
      </c>
      <c r="I91" s="12" t="s">
        <v>429</v>
      </c>
      <c r="J91" s="12" t="s">
        <v>430</v>
      </c>
      <c r="K91" s="5" t="s">
        <v>5</v>
      </c>
      <c r="L91" s="6" t="s">
        <v>431</v>
      </c>
      <c r="M91" s="5">
        <v>42461</v>
      </c>
      <c r="N91" s="7" t="s">
        <v>432</v>
      </c>
      <c r="O91" s="36" t="s">
        <v>433</v>
      </c>
      <c r="P91" s="8">
        <v>128.24</v>
      </c>
      <c r="Q91" s="8">
        <v>102</v>
      </c>
      <c r="R91" s="9">
        <f t="shared" si="1"/>
        <v>26.240000000000009</v>
      </c>
    </row>
    <row r="92" spans="2:18" x14ac:dyDescent="0.25">
      <c r="B92" s="4">
        <v>84</v>
      </c>
      <c r="C92" s="4" t="s">
        <v>4</v>
      </c>
      <c r="D92" s="25" t="s">
        <v>199</v>
      </c>
      <c r="E92" s="24" t="s">
        <v>434</v>
      </c>
      <c r="F92" s="25" t="s">
        <v>234</v>
      </c>
      <c r="G92" s="25" t="s">
        <v>220</v>
      </c>
      <c r="H92" s="25" t="s">
        <v>252</v>
      </c>
      <c r="I92" s="12" t="s">
        <v>435</v>
      </c>
      <c r="J92" s="12" t="s">
        <v>430</v>
      </c>
      <c r="K92" s="5" t="s">
        <v>436</v>
      </c>
      <c r="L92" s="6" t="s">
        <v>437</v>
      </c>
      <c r="M92" s="5">
        <v>42461</v>
      </c>
      <c r="N92" s="7" t="s">
        <v>438</v>
      </c>
      <c r="O92" s="36" t="s">
        <v>445</v>
      </c>
      <c r="P92" s="8">
        <v>156.80000000000001</v>
      </c>
      <c r="Q92" s="8">
        <v>156.80000000000001</v>
      </c>
      <c r="R92" s="9">
        <f t="shared" si="1"/>
        <v>0</v>
      </c>
    </row>
    <row r="93" spans="2:18" x14ac:dyDescent="0.25">
      <c r="B93" s="4">
        <v>85</v>
      </c>
      <c r="C93" s="4" t="s">
        <v>4</v>
      </c>
      <c r="D93" s="25" t="s">
        <v>199</v>
      </c>
      <c r="E93" s="24" t="s">
        <v>447</v>
      </c>
      <c r="F93" s="25" t="s">
        <v>207</v>
      </c>
      <c r="G93" s="25" t="s">
        <v>439</v>
      </c>
      <c r="H93" s="25" t="s">
        <v>230</v>
      </c>
      <c r="I93" s="12" t="s">
        <v>440</v>
      </c>
      <c r="J93" s="25" t="s">
        <v>441</v>
      </c>
      <c r="K93" s="5" t="s">
        <v>442</v>
      </c>
      <c r="L93" s="6" t="s">
        <v>443</v>
      </c>
      <c r="M93" s="5">
        <v>42461</v>
      </c>
      <c r="N93" s="7" t="s">
        <v>444</v>
      </c>
      <c r="O93" s="36" t="s">
        <v>446</v>
      </c>
      <c r="P93" s="8">
        <f>544.5+117.5</f>
        <v>662</v>
      </c>
      <c r="Q93" s="8">
        <v>624.15</v>
      </c>
      <c r="R93" s="9">
        <f t="shared" si="1"/>
        <v>37.850000000000023</v>
      </c>
    </row>
    <row r="94" spans="2:18" ht="22.5" x14ac:dyDescent="0.25">
      <c r="B94" s="4">
        <v>86</v>
      </c>
      <c r="C94" s="4" t="s">
        <v>4</v>
      </c>
      <c r="D94" s="25" t="s">
        <v>199</v>
      </c>
      <c r="E94" s="24" t="s">
        <v>448</v>
      </c>
      <c r="F94" s="25" t="s">
        <v>449</v>
      </c>
      <c r="G94" s="12" t="s">
        <v>450</v>
      </c>
      <c r="H94" s="25" t="s">
        <v>451</v>
      </c>
      <c r="I94" s="12" t="s">
        <v>452</v>
      </c>
      <c r="J94" s="25" t="s">
        <v>453</v>
      </c>
      <c r="K94" s="5" t="s">
        <v>454</v>
      </c>
      <c r="L94" s="6" t="s">
        <v>455</v>
      </c>
      <c r="M94" s="5">
        <v>42465</v>
      </c>
      <c r="N94" s="7" t="s">
        <v>456</v>
      </c>
      <c r="O94" s="36" t="s">
        <v>457</v>
      </c>
      <c r="P94" s="8">
        <f>156+806.4+1760.64+582.4</f>
        <v>3305.44</v>
      </c>
      <c r="Q94" s="8">
        <v>1884.69</v>
      </c>
      <c r="R94" s="9">
        <f t="shared" si="1"/>
        <v>1420.75</v>
      </c>
    </row>
    <row r="95" spans="2:18" ht="22.5" x14ac:dyDescent="0.25">
      <c r="B95" s="4">
        <v>87</v>
      </c>
      <c r="C95" s="4" t="s">
        <v>3</v>
      </c>
      <c r="D95" s="25" t="s">
        <v>199</v>
      </c>
      <c r="E95" s="25" t="s">
        <v>458</v>
      </c>
      <c r="F95" s="25">
        <v>211</v>
      </c>
      <c r="G95" s="25" t="s">
        <v>374</v>
      </c>
      <c r="H95" s="25" t="s">
        <v>375</v>
      </c>
      <c r="I95" s="25" t="s">
        <v>386</v>
      </c>
      <c r="J95" s="25" t="s">
        <v>459</v>
      </c>
      <c r="K95" s="5" t="s">
        <v>5</v>
      </c>
      <c r="L95" s="6" t="s">
        <v>460</v>
      </c>
      <c r="M95" s="5">
        <v>42465</v>
      </c>
      <c r="N95" s="7" t="s">
        <v>170</v>
      </c>
      <c r="O95" s="6" t="s">
        <v>169</v>
      </c>
      <c r="P95" s="8">
        <v>2564.9899999999998</v>
      </c>
      <c r="Q95" s="8">
        <v>1902.04</v>
      </c>
      <c r="R95" s="9">
        <f t="shared" si="1"/>
        <v>662.94999999999982</v>
      </c>
    </row>
    <row r="96" spans="2:18" ht="22.5" x14ac:dyDescent="0.25">
      <c r="B96" s="4">
        <v>88</v>
      </c>
      <c r="C96" s="4" t="s">
        <v>3</v>
      </c>
      <c r="D96" s="25" t="s">
        <v>199</v>
      </c>
      <c r="E96" s="25" t="s">
        <v>458</v>
      </c>
      <c r="F96" s="25" t="s">
        <v>219</v>
      </c>
      <c r="G96" s="25" t="s">
        <v>374</v>
      </c>
      <c r="H96" s="25" t="s">
        <v>375</v>
      </c>
      <c r="I96" s="25" t="s">
        <v>249</v>
      </c>
      <c r="J96" s="25" t="s">
        <v>461</v>
      </c>
      <c r="K96" s="5" t="s">
        <v>5</v>
      </c>
      <c r="L96" s="6" t="s">
        <v>463</v>
      </c>
      <c r="M96" s="5">
        <v>42465</v>
      </c>
      <c r="N96" s="7" t="s">
        <v>153</v>
      </c>
      <c r="O96" s="6" t="s">
        <v>152</v>
      </c>
      <c r="P96" s="8">
        <v>1026</v>
      </c>
      <c r="Q96" s="8">
        <v>890.99</v>
      </c>
      <c r="R96" s="9">
        <f t="shared" si="1"/>
        <v>135.01</v>
      </c>
    </row>
    <row r="97" spans="2:18" ht="22.5" x14ac:dyDescent="0.25">
      <c r="B97" s="4">
        <v>89</v>
      </c>
      <c r="C97" s="4" t="s">
        <v>3</v>
      </c>
      <c r="D97" s="25" t="s">
        <v>199</v>
      </c>
      <c r="E97" s="25" t="s">
        <v>458</v>
      </c>
      <c r="F97" s="25" t="s">
        <v>219</v>
      </c>
      <c r="G97" s="25" t="s">
        <v>374</v>
      </c>
      <c r="H97" s="25" t="s">
        <v>375</v>
      </c>
      <c r="I97" s="25" t="s">
        <v>249</v>
      </c>
      <c r="J97" s="12" t="s">
        <v>462</v>
      </c>
      <c r="K97" s="5" t="s">
        <v>5</v>
      </c>
      <c r="L97" s="6" t="s">
        <v>464</v>
      </c>
      <c r="M97" s="5">
        <v>42465</v>
      </c>
      <c r="N97" s="7" t="s">
        <v>151</v>
      </c>
      <c r="O97" s="6" t="s">
        <v>150</v>
      </c>
      <c r="P97" s="8">
        <v>2205.88</v>
      </c>
      <c r="Q97" s="8">
        <v>2205.88</v>
      </c>
      <c r="R97" s="9">
        <f t="shared" si="1"/>
        <v>0</v>
      </c>
    </row>
    <row r="98" spans="2:18" ht="45" x14ac:dyDescent="0.25">
      <c r="B98" s="4">
        <v>90</v>
      </c>
      <c r="C98" s="4" t="s">
        <v>3</v>
      </c>
      <c r="D98" s="25" t="s">
        <v>199</v>
      </c>
      <c r="E98" s="24" t="s">
        <v>465</v>
      </c>
      <c r="F98" s="25">
        <v>211</v>
      </c>
      <c r="G98" s="25" t="s">
        <v>374</v>
      </c>
      <c r="H98" s="25" t="s">
        <v>466</v>
      </c>
      <c r="I98" s="25" t="s">
        <v>386</v>
      </c>
      <c r="J98" s="25" t="s">
        <v>481</v>
      </c>
      <c r="K98" s="5" t="s">
        <v>5</v>
      </c>
      <c r="L98" s="6" t="s">
        <v>467</v>
      </c>
      <c r="M98" s="5">
        <v>42465</v>
      </c>
      <c r="N98" s="7" t="s">
        <v>10</v>
      </c>
      <c r="O98" s="6" t="s">
        <v>9</v>
      </c>
      <c r="P98" s="8">
        <v>252</v>
      </c>
      <c r="Q98" s="8">
        <v>225</v>
      </c>
      <c r="R98" s="9">
        <f t="shared" si="1"/>
        <v>27</v>
      </c>
    </row>
    <row r="99" spans="2:18" ht="33.75" x14ac:dyDescent="0.25">
      <c r="B99" s="4">
        <v>91</v>
      </c>
      <c r="C99" s="4" t="s">
        <v>3</v>
      </c>
      <c r="D99" s="25" t="s">
        <v>199</v>
      </c>
      <c r="E99" s="24" t="s">
        <v>325</v>
      </c>
      <c r="F99" s="25" t="s">
        <v>257</v>
      </c>
      <c r="G99" s="25" t="s">
        <v>468</v>
      </c>
      <c r="H99" s="25" t="s">
        <v>259</v>
      </c>
      <c r="I99" s="12" t="s">
        <v>469</v>
      </c>
      <c r="J99" s="25" t="s">
        <v>470</v>
      </c>
      <c r="K99" s="5" t="s">
        <v>5</v>
      </c>
      <c r="L99" s="6" t="s">
        <v>471</v>
      </c>
      <c r="M99" s="5">
        <v>42465</v>
      </c>
      <c r="N99" s="7" t="s">
        <v>472</v>
      </c>
      <c r="O99" s="36" t="s">
        <v>473</v>
      </c>
      <c r="P99" s="8">
        <v>330.4</v>
      </c>
      <c r="Q99" s="8">
        <v>330.4</v>
      </c>
      <c r="R99" s="9">
        <f t="shared" si="1"/>
        <v>0</v>
      </c>
    </row>
    <row r="100" spans="2:18" ht="22.5" x14ac:dyDescent="0.25">
      <c r="B100" s="4">
        <v>92</v>
      </c>
      <c r="C100" s="4" t="s">
        <v>3</v>
      </c>
      <c r="D100" s="25" t="s">
        <v>199</v>
      </c>
      <c r="E100" s="24" t="s">
        <v>325</v>
      </c>
      <c r="F100" s="25" t="s">
        <v>234</v>
      </c>
      <c r="G100" s="25" t="s">
        <v>468</v>
      </c>
      <c r="H100" s="25" t="s">
        <v>474</v>
      </c>
      <c r="I100" s="12" t="s">
        <v>475</v>
      </c>
      <c r="J100" s="25" t="s">
        <v>476</v>
      </c>
      <c r="K100" s="5" t="s">
        <v>6</v>
      </c>
      <c r="L100" s="6" t="s">
        <v>477</v>
      </c>
      <c r="M100" s="5">
        <v>42466</v>
      </c>
      <c r="N100" s="7" t="s">
        <v>478</v>
      </c>
      <c r="O100" s="36" t="s">
        <v>479</v>
      </c>
      <c r="P100" s="8">
        <v>442.4</v>
      </c>
      <c r="Q100" s="8">
        <v>442.4</v>
      </c>
      <c r="R100" s="9">
        <f t="shared" si="1"/>
        <v>0</v>
      </c>
    </row>
    <row r="101" spans="2:18" ht="45" x14ac:dyDescent="0.25">
      <c r="B101" s="4">
        <v>93</v>
      </c>
      <c r="C101" s="4" t="s">
        <v>3</v>
      </c>
      <c r="D101" s="25" t="s">
        <v>199</v>
      </c>
      <c r="E101" s="24" t="s">
        <v>480</v>
      </c>
      <c r="F101" s="25">
        <v>211</v>
      </c>
      <c r="G101" s="25" t="s">
        <v>374</v>
      </c>
      <c r="H101" s="25" t="s">
        <v>466</v>
      </c>
      <c r="I101" s="25" t="s">
        <v>386</v>
      </c>
      <c r="J101" s="25" t="s">
        <v>481</v>
      </c>
      <c r="K101" s="5" t="s">
        <v>5</v>
      </c>
      <c r="L101" s="6" t="s">
        <v>482</v>
      </c>
      <c r="M101" s="5">
        <v>42468</v>
      </c>
      <c r="N101" s="7" t="s">
        <v>10</v>
      </c>
      <c r="O101" s="6" t="s">
        <v>9</v>
      </c>
      <c r="P101" s="8">
        <v>3319.68</v>
      </c>
      <c r="Q101" s="8">
        <v>1926.6</v>
      </c>
      <c r="R101" s="9">
        <f t="shared" si="1"/>
        <v>1393.08</v>
      </c>
    </row>
    <row r="102" spans="2:18" x14ac:dyDescent="0.25">
      <c r="B102" s="4">
        <v>94</v>
      </c>
      <c r="C102" s="4" t="s">
        <v>4</v>
      </c>
      <c r="D102" s="25" t="s">
        <v>199</v>
      </c>
      <c r="E102" s="24" t="s">
        <v>276</v>
      </c>
      <c r="F102" s="25" t="s">
        <v>207</v>
      </c>
      <c r="G102" s="25" t="s">
        <v>483</v>
      </c>
      <c r="H102" s="25" t="s">
        <v>484</v>
      </c>
      <c r="I102" s="12" t="s">
        <v>485</v>
      </c>
      <c r="J102" s="25" t="s">
        <v>486</v>
      </c>
      <c r="K102" s="5" t="s">
        <v>5</v>
      </c>
      <c r="L102" s="6" t="s">
        <v>487</v>
      </c>
      <c r="M102" s="5">
        <v>42471</v>
      </c>
      <c r="N102" s="7" t="s">
        <v>488</v>
      </c>
      <c r="O102" s="36" t="s">
        <v>489</v>
      </c>
      <c r="P102" s="8">
        <v>4500</v>
      </c>
      <c r="Q102" s="8">
        <v>4500</v>
      </c>
      <c r="R102" s="9">
        <f t="shared" si="1"/>
        <v>0</v>
      </c>
    </row>
    <row r="103" spans="2:18" ht="22.5" x14ac:dyDescent="0.25">
      <c r="B103" s="4">
        <v>95</v>
      </c>
      <c r="C103" s="4" t="s">
        <v>4</v>
      </c>
      <c r="D103" s="25" t="s">
        <v>199</v>
      </c>
      <c r="E103" s="13" t="s">
        <v>224</v>
      </c>
      <c r="F103" s="25" t="s">
        <v>277</v>
      </c>
      <c r="G103" s="25" t="s">
        <v>332</v>
      </c>
      <c r="H103" s="25" t="s">
        <v>279</v>
      </c>
      <c r="I103" s="25" t="s">
        <v>490</v>
      </c>
      <c r="J103" s="25" t="s">
        <v>491</v>
      </c>
      <c r="K103" s="5" t="s">
        <v>6</v>
      </c>
      <c r="L103" s="6" t="s">
        <v>492</v>
      </c>
      <c r="M103" s="5">
        <v>42468</v>
      </c>
      <c r="N103" s="7" t="s">
        <v>65</v>
      </c>
      <c r="O103" s="6" t="s">
        <v>64</v>
      </c>
      <c r="P103" s="8">
        <v>28</v>
      </c>
      <c r="Q103" s="8">
        <v>25</v>
      </c>
      <c r="R103" s="9">
        <f t="shared" si="1"/>
        <v>3</v>
      </c>
    </row>
    <row r="104" spans="2:18" ht="33.75" x14ac:dyDescent="0.25">
      <c r="B104" s="4">
        <v>96</v>
      </c>
      <c r="C104" s="4" t="s">
        <v>3</v>
      </c>
      <c r="D104" s="25" t="s">
        <v>199</v>
      </c>
      <c r="E104" s="13" t="s">
        <v>497</v>
      </c>
      <c r="F104" s="25">
        <v>211</v>
      </c>
      <c r="G104" s="25" t="s">
        <v>349</v>
      </c>
      <c r="H104" s="25" t="s">
        <v>375</v>
      </c>
      <c r="I104" s="25" t="s">
        <v>419</v>
      </c>
      <c r="J104" s="25" t="s">
        <v>493</v>
      </c>
      <c r="K104" s="5" t="s">
        <v>5</v>
      </c>
      <c r="L104" s="6" t="s">
        <v>494</v>
      </c>
      <c r="M104" s="5">
        <v>42471</v>
      </c>
      <c r="N104" s="7" t="s">
        <v>495</v>
      </c>
      <c r="O104" s="6" t="s">
        <v>496</v>
      </c>
      <c r="P104" s="8">
        <v>1097.5999999999999</v>
      </c>
      <c r="Q104" s="8">
        <v>1097.5999999999999</v>
      </c>
      <c r="R104" s="9">
        <f t="shared" si="1"/>
        <v>0</v>
      </c>
    </row>
    <row r="105" spans="2:18" ht="33.75" x14ac:dyDescent="0.25">
      <c r="B105" s="4">
        <v>97</v>
      </c>
      <c r="C105" s="4" t="s">
        <v>3</v>
      </c>
      <c r="D105" s="25" t="s">
        <v>199</v>
      </c>
      <c r="E105" s="24" t="s">
        <v>498</v>
      </c>
      <c r="F105" s="25">
        <v>211</v>
      </c>
      <c r="G105" s="25" t="s">
        <v>499</v>
      </c>
      <c r="H105" s="25" t="s">
        <v>248</v>
      </c>
      <c r="I105" s="25" t="s">
        <v>500</v>
      </c>
      <c r="J105" s="25" t="s">
        <v>501</v>
      </c>
      <c r="K105" s="5" t="s">
        <v>5</v>
      </c>
      <c r="L105" s="6" t="s">
        <v>502</v>
      </c>
      <c r="M105" s="5">
        <v>42472</v>
      </c>
      <c r="N105" s="7" t="s">
        <v>503</v>
      </c>
      <c r="O105" s="6" t="s">
        <v>504</v>
      </c>
      <c r="P105" s="8">
        <v>3516.8</v>
      </c>
      <c r="Q105" s="8">
        <v>225</v>
      </c>
      <c r="R105" s="9">
        <f t="shared" si="1"/>
        <v>3291.8</v>
      </c>
    </row>
    <row r="106" spans="2:18" ht="22.5" x14ac:dyDescent="0.25">
      <c r="B106" s="4">
        <v>98</v>
      </c>
      <c r="C106" s="4" t="s">
        <v>3</v>
      </c>
      <c r="D106" s="25" t="s">
        <v>199</v>
      </c>
      <c r="E106" s="25" t="s">
        <v>505</v>
      </c>
      <c r="F106" s="25" t="s">
        <v>219</v>
      </c>
      <c r="G106" s="25" t="s">
        <v>374</v>
      </c>
      <c r="H106" s="25" t="s">
        <v>375</v>
      </c>
      <c r="I106" s="25" t="s">
        <v>249</v>
      </c>
      <c r="J106" s="25" t="s">
        <v>509</v>
      </c>
      <c r="K106" s="5" t="s">
        <v>5</v>
      </c>
      <c r="L106" s="6" t="s">
        <v>506</v>
      </c>
      <c r="M106" s="5">
        <v>42473</v>
      </c>
      <c r="N106" s="7" t="s">
        <v>153</v>
      </c>
      <c r="O106" s="6" t="s">
        <v>152</v>
      </c>
      <c r="P106" s="8">
        <v>1241.99</v>
      </c>
      <c r="Q106" s="8">
        <v>1007.09</v>
      </c>
      <c r="R106" s="9">
        <f t="shared" si="1"/>
        <v>234.89999999999998</v>
      </c>
    </row>
    <row r="107" spans="2:18" ht="22.5" x14ac:dyDescent="0.25">
      <c r="B107" s="4">
        <v>99</v>
      </c>
      <c r="C107" s="4" t="s">
        <v>3</v>
      </c>
      <c r="D107" s="25" t="s">
        <v>199</v>
      </c>
      <c r="E107" s="25" t="s">
        <v>507</v>
      </c>
      <c r="F107" s="25">
        <v>211</v>
      </c>
      <c r="G107" s="25" t="s">
        <v>374</v>
      </c>
      <c r="H107" s="25" t="s">
        <v>375</v>
      </c>
      <c r="I107" s="25" t="s">
        <v>386</v>
      </c>
      <c r="J107" s="25" t="s">
        <v>508</v>
      </c>
      <c r="K107" s="5" t="s">
        <v>5</v>
      </c>
      <c r="L107" s="6" t="s">
        <v>510</v>
      </c>
      <c r="M107" s="5">
        <v>42473</v>
      </c>
      <c r="N107" s="7" t="s">
        <v>170</v>
      </c>
      <c r="O107" s="6" t="s">
        <v>169</v>
      </c>
      <c r="P107" s="8">
        <v>3104.98</v>
      </c>
      <c r="Q107" s="8">
        <v>1808.03</v>
      </c>
      <c r="R107" s="9">
        <f t="shared" si="1"/>
        <v>1296.95</v>
      </c>
    </row>
    <row r="108" spans="2:18" ht="45" x14ac:dyDescent="0.25">
      <c r="B108" s="4">
        <v>100</v>
      </c>
      <c r="C108" s="4" t="s">
        <v>3</v>
      </c>
      <c r="D108" s="25" t="s">
        <v>199</v>
      </c>
      <c r="E108" s="25" t="s">
        <v>511</v>
      </c>
      <c r="F108" s="25">
        <v>211</v>
      </c>
      <c r="G108" s="25" t="s">
        <v>340</v>
      </c>
      <c r="H108" s="25" t="s">
        <v>466</v>
      </c>
      <c r="I108" s="25" t="s">
        <v>512</v>
      </c>
      <c r="J108" s="25" t="s">
        <v>481</v>
      </c>
      <c r="K108" s="5" t="s">
        <v>5</v>
      </c>
      <c r="L108" s="6" t="s">
        <v>513</v>
      </c>
      <c r="M108" s="5">
        <v>42473</v>
      </c>
      <c r="N108" s="7" t="s">
        <v>514</v>
      </c>
      <c r="O108" s="6" t="s">
        <v>515</v>
      </c>
      <c r="P108" s="8">
        <v>179.2</v>
      </c>
      <c r="Q108" s="8">
        <v>179.2</v>
      </c>
      <c r="R108" s="9">
        <f t="shared" si="1"/>
        <v>0</v>
      </c>
    </row>
    <row r="109" spans="2:18" ht="45" x14ac:dyDescent="0.25">
      <c r="B109" s="4">
        <v>101</v>
      </c>
      <c r="C109" s="4" t="s">
        <v>4</v>
      </c>
      <c r="D109" s="25" t="s">
        <v>199</v>
      </c>
      <c r="E109" s="25" t="s">
        <v>516</v>
      </c>
      <c r="F109" s="25">
        <v>711</v>
      </c>
      <c r="G109" s="25" t="s">
        <v>517</v>
      </c>
      <c r="H109" s="25" t="s">
        <v>265</v>
      </c>
      <c r="I109" s="25" t="s">
        <v>523</v>
      </c>
      <c r="J109" s="25" t="s">
        <v>522</v>
      </c>
      <c r="K109" s="5" t="s">
        <v>518</v>
      </c>
      <c r="L109" s="6" t="s">
        <v>519</v>
      </c>
      <c r="M109" s="5">
        <v>42473</v>
      </c>
      <c r="N109" s="7" t="s">
        <v>520</v>
      </c>
      <c r="O109" s="6" t="s">
        <v>521</v>
      </c>
      <c r="P109" s="8">
        <v>649.99</v>
      </c>
      <c r="Q109" s="8">
        <v>649.99</v>
      </c>
      <c r="R109" s="9">
        <f t="shared" si="1"/>
        <v>0</v>
      </c>
    </row>
    <row r="110" spans="2:18" ht="33.75" x14ac:dyDescent="0.25">
      <c r="B110" s="4">
        <v>102</v>
      </c>
      <c r="C110" s="4" t="s">
        <v>4</v>
      </c>
      <c r="D110" s="25" t="s">
        <v>199</v>
      </c>
      <c r="E110" s="24" t="s">
        <v>228</v>
      </c>
      <c r="F110" s="25">
        <v>211</v>
      </c>
      <c r="G110" s="25" t="s">
        <v>374</v>
      </c>
      <c r="H110" s="25" t="s">
        <v>377</v>
      </c>
      <c r="I110" s="25" t="s">
        <v>378</v>
      </c>
      <c r="J110" s="25" t="s">
        <v>379</v>
      </c>
      <c r="K110" s="5" t="s">
        <v>5</v>
      </c>
      <c r="L110" s="6" t="s">
        <v>524</v>
      </c>
      <c r="M110" s="5">
        <v>42474</v>
      </c>
      <c r="N110" s="7" t="s">
        <v>156</v>
      </c>
      <c r="O110" s="6" t="s">
        <v>155</v>
      </c>
      <c r="P110" s="105">
        <v>1746</v>
      </c>
      <c r="Q110" s="8">
        <v>299.60000000000002</v>
      </c>
      <c r="R110" s="9">
        <f t="shared" si="1"/>
        <v>1446.4</v>
      </c>
    </row>
    <row r="111" spans="2:18" ht="33.75" x14ac:dyDescent="0.25">
      <c r="B111" s="4">
        <v>103</v>
      </c>
      <c r="C111" s="4" t="s">
        <v>4</v>
      </c>
      <c r="D111" s="25" t="s">
        <v>199</v>
      </c>
      <c r="E111" s="24" t="s">
        <v>228</v>
      </c>
      <c r="F111" s="25">
        <v>211</v>
      </c>
      <c r="G111" s="25" t="s">
        <v>374</v>
      </c>
      <c r="H111" s="25" t="s">
        <v>377</v>
      </c>
      <c r="I111" s="25" t="s">
        <v>378</v>
      </c>
      <c r="J111" s="25" t="s">
        <v>379</v>
      </c>
      <c r="K111" s="5" t="s">
        <v>5</v>
      </c>
      <c r="L111" s="6" t="s">
        <v>525</v>
      </c>
      <c r="M111" s="5">
        <v>42474</v>
      </c>
      <c r="N111" s="7" t="s">
        <v>156</v>
      </c>
      <c r="O111" s="6" t="s">
        <v>155</v>
      </c>
      <c r="P111" s="105"/>
      <c r="Q111" s="8">
        <v>372.2</v>
      </c>
      <c r="R111" s="9">
        <f t="shared" si="1"/>
        <v>-372.2</v>
      </c>
    </row>
    <row r="112" spans="2:18" ht="33.75" x14ac:dyDescent="0.25">
      <c r="B112" s="4">
        <v>104</v>
      </c>
      <c r="C112" s="4" t="s">
        <v>4</v>
      </c>
      <c r="D112" s="25" t="s">
        <v>199</v>
      </c>
      <c r="E112" s="24" t="s">
        <v>228</v>
      </c>
      <c r="F112" s="25">
        <v>211</v>
      </c>
      <c r="G112" s="25" t="s">
        <v>374</v>
      </c>
      <c r="H112" s="25" t="s">
        <v>377</v>
      </c>
      <c r="I112" s="25" t="s">
        <v>378</v>
      </c>
      <c r="J112" s="25" t="s">
        <v>379</v>
      </c>
      <c r="K112" s="5" t="s">
        <v>5</v>
      </c>
      <c r="L112" s="6" t="s">
        <v>526</v>
      </c>
      <c r="M112" s="5">
        <v>42474</v>
      </c>
      <c r="N112" s="7" t="s">
        <v>156</v>
      </c>
      <c r="O112" s="6" t="s">
        <v>155</v>
      </c>
      <c r="P112" s="105"/>
      <c r="Q112" s="8">
        <v>229.25</v>
      </c>
      <c r="R112" s="9">
        <f t="shared" si="1"/>
        <v>-229.25</v>
      </c>
    </row>
    <row r="113" spans="2:18" ht="33.75" x14ac:dyDescent="0.25">
      <c r="B113" s="4">
        <v>105</v>
      </c>
      <c r="C113" s="4" t="s">
        <v>4</v>
      </c>
      <c r="D113" s="25" t="s">
        <v>199</v>
      </c>
      <c r="E113" s="24" t="s">
        <v>228</v>
      </c>
      <c r="F113" s="25">
        <v>211</v>
      </c>
      <c r="G113" s="25" t="s">
        <v>374</v>
      </c>
      <c r="H113" s="25" t="s">
        <v>377</v>
      </c>
      <c r="I113" s="25" t="s">
        <v>378</v>
      </c>
      <c r="J113" s="25" t="s">
        <v>379</v>
      </c>
      <c r="K113" s="5" t="s">
        <v>5</v>
      </c>
      <c r="L113" s="6" t="s">
        <v>527</v>
      </c>
      <c r="M113" s="5">
        <v>42474</v>
      </c>
      <c r="N113" s="7" t="s">
        <v>156</v>
      </c>
      <c r="O113" s="6" t="s">
        <v>155</v>
      </c>
      <c r="P113" s="105"/>
      <c r="Q113" s="8">
        <v>270.7</v>
      </c>
      <c r="R113" s="9">
        <f t="shared" si="1"/>
        <v>-270.7</v>
      </c>
    </row>
    <row r="114" spans="2:18" ht="33.75" x14ac:dyDescent="0.25">
      <c r="B114" s="4">
        <v>106</v>
      </c>
      <c r="C114" s="4" t="s">
        <v>4</v>
      </c>
      <c r="D114" s="25" t="s">
        <v>199</v>
      </c>
      <c r="E114" s="24" t="s">
        <v>228</v>
      </c>
      <c r="F114" s="25">
        <v>211</v>
      </c>
      <c r="G114" s="25" t="s">
        <v>374</v>
      </c>
      <c r="H114" s="25" t="s">
        <v>377</v>
      </c>
      <c r="I114" s="25" t="s">
        <v>378</v>
      </c>
      <c r="J114" s="25" t="s">
        <v>379</v>
      </c>
      <c r="K114" s="5" t="s">
        <v>5</v>
      </c>
      <c r="L114" s="6" t="s">
        <v>528</v>
      </c>
      <c r="M114" s="5">
        <v>42474</v>
      </c>
      <c r="N114" s="7" t="s">
        <v>156</v>
      </c>
      <c r="O114" s="6" t="s">
        <v>155</v>
      </c>
      <c r="P114" s="105"/>
      <c r="Q114" s="8">
        <v>574.25</v>
      </c>
      <c r="R114" s="9">
        <f t="shared" si="1"/>
        <v>-574.25</v>
      </c>
    </row>
    <row r="115" spans="2:18" ht="33.75" x14ac:dyDescent="0.25">
      <c r="B115" s="4">
        <v>107</v>
      </c>
      <c r="C115" s="4" t="s">
        <v>4</v>
      </c>
      <c r="D115" s="25" t="s">
        <v>199</v>
      </c>
      <c r="E115" s="24" t="s">
        <v>224</v>
      </c>
      <c r="F115" s="25">
        <v>211</v>
      </c>
      <c r="G115" s="25" t="s">
        <v>374</v>
      </c>
      <c r="H115" s="25" t="s">
        <v>377</v>
      </c>
      <c r="I115" s="25" t="s">
        <v>378</v>
      </c>
      <c r="J115" s="25" t="s">
        <v>379</v>
      </c>
      <c r="K115" s="5" t="s">
        <v>5</v>
      </c>
      <c r="L115" s="6" t="s">
        <v>529</v>
      </c>
      <c r="M115" s="5">
        <v>42474</v>
      </c>
      <c r="N115" s="7" t="s">
        <v>156</v>
      </c>
      <c r="O115" s="6" t="s">
        <v>155</v>
      </c>
      <c r="P115" s="105">
        <v>1746</v>
      </c>
      <c r="Q115" s="8">
        <v>273.5</v>
      </c>
      <c r="R115" s="9">
        <f t="shared" si="1"/>
        <v>1472.5</v>
      </c>
    </row>
    <row r="116" spans="2:18" ht="33.75" x14ac:dyDescent="0.25">
      <c r="B116" s="4">
        <v>108</v>
      </c>
      <c r="C116" s="4" t="s">
        <v>4</v>
      </c>
      <c r="D116" s="25" t="s">
        <v>199</v>
      </c>
      <c r="E116" s="24" t="s">
        <v>224</v>
      </c>
      <c r="F116" s="25">
        <v>211</v>
      </c>
      <c r="G116" s="25" t="s">
        <v>374</v>
      </c>
      <c r="H116" s="25" t="s">
        <v>377</v>
      </c>
      <c r="I116" s="25" t="s">
        <v>378</v>
      </c>
      <c r="J116" s="25" t="s">
        <v>379</v>
      </c>
      <c r="K116" s="5" t="s">
        <v>5</v>
      </c>
      <c r="L116" s="6" t="s">
        <v>530</v>
      </c>
      <c r="M116" s="5">
        <v>42474</v>
      </c>
      <c r="N116" s="7" t="s">
        <v>156</v>
      </c>
      <c r="O116" s="6" t="s">
        <v>155</v>
      </c>
      <c r="P116" s="105"/>
      <c r="Q116" s="8">
        <v>581.1</v>
      </c>
      <c r="R116" s="9">
        <f t="shared" si="1"/>
        <v>-581.1</v>
      </c>
    </row>
    <row r="117" spans="2:18" ht="33.75" x14ac:dyDescent="0.25">
      <c r="B117" s="4">
        <v>109</v>
      </c>
      <c r="C117" s="4" t="s">
        <v>4</v>
      </c>
      <c r="D117" s="25" t="s">
        <v>199</v>
      </c>
      <c r="E117" s="24" t="s">
        <v>224</v>
      </c>
      <c r="F117" s="25">
        <v>211</v>
      </c>
      <c r="G117" s="25" t="s">
        <v>374</v>
      </c>
      <c r="H117" s="25" t="s">
        <v>377</v>
      </c>
      <c r="I117" s="25" t="s">
        <v>378</v>
      </c>
      <c r="J117" s="25" t="s">
        <v>379</v>
      </c>
      <c r="K117" s="5" t="s">
        <v>5</v>
      </c>
      <c r="L117" s="6" t="s">
        <v>531</v>
      </c>
      <c r="M117" s="5">
        <v>42474</v>
      </c>
      <c r="N117" s="7" t="s">
        <v>156</v>
      </c>
      <c r="O117" s="6" t="s">
        <v>155</v>
      </c>
      <c r="P117" s="105"/>
      <c r="Q117" s="8">
        <v>301.10000000000002</v>
      </c>
      <c r="R117" s="9">
        <f t="shared" si="1"/>
        <v>-301.10000000000002</v>
      </c>
    </row>
    <row r="118" spans="2:18" ht="33.75" x14ac:dyDescent="0.25">
      <c r="B118" s="4">
        <v>110</v>
      </c>
      <c r="C118" s="4" t="s">
        <v>4</v>
      </c>
      <c r="D118" s="25" t="s">
        <v>199</v>
      </c>
      <c r="E118" s="24" t="s">
        <v>224</v>
      </c>
      <c r="F118" s="25">
        <v>211</v>
      </c>
      <c r="G118" s="25" t="s">
        <v>374</v>
      </c>
      <c r="H118" s="25" t="s">
        <v>377</v>
      </c>
      <c r="I118" s="25" t="s">
        <v>378</v>
      </c>
      <c r="J118" s="25" t="s">
        <v>379</v>
      </c>
      <c r="K118" s="5" t="s">
        <v>5</v>
      </c>
      <c r="L118" s="6" t="s">
        <v>532</v>
      </c>
      <c r="M118" s="5">
        <v>42474</v>
      </c>
      <c r="N118" s="7" t="s">
        <v>156</v>
      </c>
      <c r="O118" s="6" t="s">
        <v>155</v>
      </c>
      <c r="P118" s="105"/>
      <c r="Q118" s="8">
        <v>206.1</v>
      </c>
      <c r="R118" s="9">
        <f t="shared" si="1"/>
        <v>-206.1</v>
      </c>
    </row>
    <row r="119" spans="2:18" ht="33.75" x14ac:dyDescent="0.25">
      <c r="B119" s="4">
        <v>111</v>
      </c>
      <c r="C119" s="4" t="s">
        <v>4</v>
      </c>
      <c r="D119" s="25" t="s">
        <v>199</v>
      </c>
      <c r="E119" s="24" t="s">
        <v>224</v>
      </c>
      <c r="F119" s="25">
        <v>211</v>
      </c>
      <c r="G119" s="25" t="s">
        <v>374</v>
      </c>
      <c r="H119" s="25" t="s">
        <v>377</v>
      </c>
      <c r="I119" s="25" t="s">
        <v>378</v>
      </c>
      <c r="J119" s="25" t="s">
        <v>379</v>
      </c>
      <c r="K119" s="5" t="s">
        <v>5</v>
      </c>
      <c r="L119" s="6" t="s">
        <v>533</v>
      </c>
      <c r="M119" s="5">
        <v>42474</v>
      </c>
      <c r="N119" s="7" t="s">
        <v>156</v>
      </c>
      <c r="O119" s="6" t="s">
        <v>155</v>
      </c>
      <c r="P119" s="105"/>
      <c r="Q119" s="8">
        <v>384.2</v>
      </c>
      <c r="R119" s="9">
        <f t="shared" si="1"/>
        <v>-384.2</v>
      </c>
    </row>
    <row r="120" spans="2:18" ht="56.25" x14ac:dyDescent="0.25">
      <c r="B120" s="4">
        <v>112</v>
      </c>
      <c r="C120" s="4" t="s">
        <v>3</v>
      </c>
      <c r="D120" s="25" t="s">
        <v>199</v>
      </c>
      <c r="E120" s="24" t="s">
        <v>233</v>
      </c>
      <c r="F120" s="25" t="s">
        <v>271</v>
      </c>
      <c r="G120" s="25" t="s">
        <v>272</v>
      </c>
      <c r="H120" s="25" t="s">
        <v>273</v>
      </c>
      <c r="I120" s="25" t="s">
        <v>274</v>
      </c>
      <c r="J120" s="25" t="s">
        <v>534</v>
      </c>
      <c r="K120" s="5" t="s">
        <v>5</v>
      </c>
      <c r="L120" s="6" t="s">
        <v>535</v>
      </c>
      <c r="M120" s="5">
        <v>42475</v>
      </c>
      <c r="N120" s="7" t="s">
        <v>61</v>
      </c>
      <c r="O120" s="6" t="s">
        <v>60</v>
      </c>
      <c r="P120" s="8">
        <v>24.64</v>
      </c>
      <c r="Q120" s="8">
        <v>22</v>
      </c>
      <c r="R120" s="9">
        <f t="shared" si="1"/>
        <v>2.6400000000000006</v>
      </c>
    </row>
    <row r="121" spans="2:18" ht="22.5" x14ac:dyDescent="0.25">
      <c r="B121" s="4">
        <v>113</v>
      </c>
      <c r="C121" s="4" t="s">
        <v>4</v>
      </c>
      <c r="D121" s="25" t="s">
        <v>199</v>
      </c>
      <c r="E121" s="25">
        <v>9</v>
      </c>
      <c r="F121" s="25" t="s">
        <v>219</v>
      </c>
      <c r="G121" s="25" t="s">
        <v>499</v>
      </c>
      <c r="H121" s="25" t="s">
        <v>248</v>
      </c>
      <c r="I121" s="25" t="s">
        <v>536</v>
      </c>
      <c r="J121" s="25" t="s">
        <v>537</v>
      </c>
      <c r="K121" s="5" t="s">
        <v>6</v>
      </c>
      <c r="L121" s="6" t="s">
        <v>538</v>
      </c>
      <c r="M121" s="5">
        <v>42480</v>
      </c>
      <c r="N121" s="7" t="s">
        <v>539</v>
      </c>
      <c r="O121" s="6" t="s">
        <v>540</v>
      </c>
      <c r="P121" s="8">
        <v>616</v>
      </c>
      <c r="Q121" s="8">
        <v>616</v>
      </c>
      <c r="R121" s="9">
        <f t="shared" si="1"/>
        <v>0</v>
      </c>
    </row>
    <row r="122" spans="2:18" ht="22.5" x14ac:dyDescent="0.25">
      <c r="B122" s="4">
        <v>114</v>
      </c>
      <c r="C122" s="4" t="s">
        <v>4</v>
      </c>
      <c r="D122" s="25" t="s">
        <v>199</v>
      </c>
      <c r="E122" s="25">
        <v>9</v>
      </c>
      <c r="F122" s="25" t="s">
        <v>219</v>
      </c>
      <c r="G122" s="25" t="s">
        <v>499</v>
      </c>
      <c r="H122" s="25" t="s">
        <v>248</v>
      </c>
      <c r="I122" s="25" t="s">
        <v>541</v>
      </c>
      <c r="J122" s="25" t="s">
        <v>537</v>
      </c>
      <c r="K122" s="5" t="s">
        <v>5</v>
      </c>
      <c r="L122" s="6" t="s">
        <v>542</v>
      </c>
      <c r="M122" s="5">
        <v>42480</v>
      </c>
      <c r="N122" s="7" t="s">
        <v>543</v>
      </c>
      <c r="O122" s="6" t="s">
        <v>544</v>
      </c>
      <c r="P122" s="8">
        <v>89.6</v>
      </c>
      <c r="Q122" s="8">
        <v>60</v>
      </c>
      <c r="R122" s="9">
        <f t="shared" si="1"/>
        <v>29.599999999999994</v>
      </c>
    </row>
    <row r="123" spans="2:18" ht="45" x14ac:dyDescent="0.25">
      <c r="B123" s="4">
        <v>115</v>
      </c>
      <c r="C123" s="4" t="s">
        <v>3</v>
      </c>
      <c r="D123" s="25" t="s">
        <v>199</v>
      </c>
      <c r="E123" s="24" t="s">
        <v>545</v>
      </c>
      <c r="F123" s="25">
        <v>211</v>
      </c>
      <c r="G123" s="25" t="s">
        <v>374</v>
      </c>
      <c r="H123" s="25" t="s">
        <v>466</v>
      </c>
      <c r="I123" s="25" t="s">
        <v>386</v>
      </c>
      <c r="J123" s="25" t="s">
        <v>481</v>
      </c>
      <c r="K123" s="5" t="s">
        <v>5</v>
      </c>
      <c r="L123" s="6" t="s">
        <v>546</v>
      </c>
      <c r="M123" s="5">
        <v>42482</v>
      </c>
      <c r="N123" s="7" t="s">
        <v>10</v>
      </c>
      <c r="O123" s="6" t="s">
        <v>9</v>
      </c>
      <c r="P123" s="8">
        <v>4018.56</v>
      </c>
      <c r="Q123" s="8">
        <v>2379</v>
      </c>
      <c r="R123" s="9">
        <f t="shared" si="1"/>
        <v>1639.56</v>
      </c>
    </row>
    <row r="124" spans="2:18" ht="22.5" x14ac:dyDescent="0.25">
      <c r="B124" s="80">
        <v>116</v>
      </c>
      <c r="C124" s="14" t="s">
        <v>4</v>
      </c>
      <c r="D124" s="15" t="s">
        <v>199</v>
      </c>
      <c r="E124" s="16" t="s">
        <v>224</v>
      </c>
      <c r="F124" s="15" t="s">
        <v>257</v>
      </c>
      <c r="G124" s="15" t="s">
        <v>312</v>
      </c>
      <c r="H124" s="15" t="s">
        <v>259</v>
      </c>
      <c r="I124" s="15" t="s">
        <v>547</v>
      </c>
      <c r="J124" s="15" t="s">
        <v>550</v>
      </c>
      <c r="K124" s="17" t="s">
        <v>6</v>
      </c>
      <c r="L124" s="18" t="s">
        <v>551</v>
      </c>
      <c r="M124" s="17">
        <v>42485</v>
      </c>
      <c r="N124" s="19" t="s">
        <v>548</v>
      </c>
      <c r="O124" s="18" t="s">
        <v>549</v>
      </c>
      <c r="P124" s="20">
        <v>5560.14</v>
      </c>
      <c r="Q124" s="20">
        <v>5560.14</v>
      </c>
      <c r="R124" s="9">
        <f t="shared" si="1"/>
        <v>0</v>
      </c>
    </row>
    <row r="125" spans="2:18" ht="22.5" x14ac:dyDescent="0.25">
      <c r="B125" s="4">
        <v>117</v>
      </c>
      <c r="C125" s="4" t="s">
        <v>4</v>
      </c>
      <c r="D125" s="25" t="s">
        <v>199</v>
      </c>
      <c r="E125" s="24" t="s">
        <v>228</v>
      </c>
      <c r="F125" s="25" t="s">
        <v>263</v>
      </c>
      <c r="G125" s="25" t="s">
        <v>332</v>
      </c>
      <c r="H125" s="25" t="s">
        <v>265</v>
      </c>
      <c r="I125" s="25" t="s">
        <v>552</v>
      </c>
      <c r="J125" s="25" t="s">
        <v>270</v>
      </c>
      <c r="K125" s="5" t="s">
        <v>5</v>
      </c>
      <c r="L125" s="6" t="s">
        <v>553</v>
      </c>
      <c r="M125" s="5">
        <v>42485</v>
      </c>
      <c r="N125" s="7" t="s">
        <v>57</v>
      </c>
      <c r="O125" s="6" t="s">
        <v>56</v>
      </c>
      <c r="P125" s="8">
        <v>2597.5</v>
      </c>
      <c r="Q125" s="8">
        <v>2563.9</v>
      </c>
      <c r="R125" s="9">
        <f t="shared" si="1"/>
        <v>33.599999999999909</v>
      </c>
    </row>
    <row r="126" spans="2:18" ht="22.5" x14ac:dyDescent="0.25">
      <c r="B126" s="4">
        <v>118</v>
      </c>
      <c r="C126" s="4" t="s">
        <v>4</v>
      </c>
      <c r="D126" s="25" t="s">
        <v>199</v>
      </c>
      <c r="E126" s="25">
        <v>9</v>
      </c>
      <c r="F126" s="25" t="s">
        <v>219</v>
      </c>
      <c r="G126" s="25" t="s">
        <v>499</v>
      </c>
      <c r="H126" s="25" t="s">
        <v>248</v>
      </c>
      <c r="I126" s="25" t="s">
        <v>554</v>
      </c>
      <c r="J126" s="25" t="s">
        <v>555</v>
      </c>
      <c r="K126" s="5" t="s">
        <v>5</v>
      </c>
      <c r="L126" s="6" t="s">
        <v>556</v>
      </c>
      <c r="M126" s="5">
        <v>42485</v>
      </c>
      <c r="N126" s="7" t="s">
        <v>557</v>
      </c>
      <c r="O126" s="6" t="s">
        <v>558</v>
      </c>
      <c r="P126" s="8">
        <v>320</v>
      </c>
      <c r="Q126" s="8">
        <v>320</v>
      </c>
      <c r="R126" s="9">
        <f t="shared" si="1"/>
        <v>0</v>
      </c>
    </row>
    <row r="127" spans="2:18" ht="45" x14ac:dyDescent="0.25">
      <c r="B127" s="4">
        <v>119</v>
      </c>
      <c r="C127" s="4" t="s">
        <v>3</v>
      </c>
      <c r="D127" s="25" t="s">
        <v>199</v>
      </c>
      <c r="E127" s="24" t="s">
        <v>559</v>
      </c>
      <c r="F127" s="25">
        <v>211</v>
      </c>
      <c r="G127" s="25" t="s">
        <v>374</v>
      </c>
      <c r="H127" s="25" t="s">
        <v>466</v>
      </c>
      <c r="I127" s="25" t="s">
        <v>560</v>
      </c>
      <c r="J127" s="25" t="s">
        <v>481</v>
      </c>
      <c r="K127" s="5" t="s">
        <v>5</v>
      </c>
      <c r="L127" s="6" t="s">
        <v>561</v>
      </c>
      <c r="M127" s="5">
        <v>42487</v>
      </c>
      <c r="N127" s="7" t="s">
        <v>10</v>
      </c>
      <c r="O127" s="6" t="s">
        <v>9</v>
      </c>
      <c r="P127" s="8">
        <v>168</v>
      </c>
      <c r="Q127" s="8">
        <v>150</v>
      </c>
      <c r="R127" s="9">
        <f t="shared" si="1"/>
        <v>18</v>
      </c>
    </row>
    <row r="128" spans="2:18" ht="56.25" x14ac:dyDescent="0.25">
      <c r="B128" s="4">
        <v>120</v>
      </c>
      <c r="C128" s="4" t="s">
        <v>3</v>
      </c>
      <c r="D128" s="25" t="s">
        <v>199</v>
      </c>
      <c r="E128" s="24" t="s">
        <v>562</v>
      </c>
      <c r="F128" s="25" t="s">
        <v>219</v>
      </c>
      <c r="G128" s="25" t="s">
        <v>374</v>
      </c>
      <c r="H128" s="25" t="s">
        <v>375</v>
      </c>
      <c r="I128" s="25" t="s">
        <v>249</v>
      </c>
      <c r="J128" s="25" t="s">
        <v>376</v>
      </c>
      <c r="K128" s="5" t="s">
        <v>5</v>
      </c>
      <c r="L128" s="6" t="s">
        <v>563</v>
      </c>
      <c r="M128" s="5">
        <v>42487</v>
      </c>
      <c r="N128" s="7" t="s">
        <v>151</v>
      </c>
      <c r="O128" s="6" t="s">
        <v>150</v>
      </c>
      <c r="P128" s="8">
        <v>2670.28</v>
      </c>
      <c r="Q128" s="8">
        <v>2554.1799999999998</v>
      </c>
      <c r="R128" s="9">
        <f t="shared" si="1"/>
        <v>116.10000000000036</v>
      </c>
    </row>
    <row r="129" spans="2:18" ht="22.5" x14ac:dyDescent="0.25">
      <c r="B129" s="4">
        <v>121</v>
      </c>
      <c r="C129" s="4" t="s">
        <v>4</v>
      </c>
      <c r="D129" s="25" t="s">
        <v>199</v>
      </c>
      <c r="E129" s="24" t="s">
        <v>564</v>
      </c>
      <c r="F129" s="25">
        <v>311</v>
      </c>
      <c r="G129" s="25" t="s">
        <v>208</v>
      </c>
      <c r="H129" s="25" t="s">
        <v>230</v>
      </c>
      <c r="I129" s="25" t="s">
        <v>194</v>
      </c>
      <c r="J129" s="25" t="s">
        <v>565</v>
      </c>
      <c r="K129" s="5" t="s">
        <v>7</v>
      </c>
      <c r="L129" s="6" t="s">
        <v>566</v>
      </c>
      <c r="M129" s="5">
        <v>42489</v>
      </c>
      <c r="N129" s="7" t="s">
        <v>13</v>
      </c>
      <c r="O129" s="6" t="s">
        <v>8</v>
      </c>
      <c r="P129" s="31">
        <v>3956.74</v>
      </c>
      <c r="Q129" s="8">
        <v>2697.13</v>
      </c>
      <c r="R129" s="9">
        <f t="shared" si="1"/>
        <v>1259.6099999999997</v>
      </c>
    </row>
    <row r="130" spans="2:18" ht="33.75" x14ac:dyDescent="0.25">
      <c r="B130" s="4">
        <v>122</v>
      </c>
      <c r="C130" s="4" t="s">
        <v>3</v>
      </c>
      <c r="D130" s="25" t="s">
        <v>199</v>
      </c>
      <c r="E130" s="24" t="s">
        <v>256</v>
      </c>
      <c r="F130" s="25" t="s">
        <v>234</v>
      </c>
      <c r="G130" s="25" t="s">
        <v>567</v>
      </c>
      <c r="H130" s="25" t="s">
        <v>252</v>
      </c>
      <c r="I130" s="25" t="s">
        <v>568</v>
      </c>
      <c r="J130" s="25" t="s">
        <v>569</v>
      </c>
      <c r="K130" s="5" t="s">
        <v>5</v>
      </c>
      <c r="L130" s="6" t="s">
        <v>570</v>
      </c>
      <c r="M130" s="5">
        <v>42492</v>
      </c>
      <c r="N130" s="7" t="s">
        <v>571</v>
      </c>
      <c r="O130" s="6" t="s">
        <v>572</v>
      </c>
      <c r="P130" s="8">
        <v>672</v>
      </c>
      <c r="Q130" s="8">
        <v>600</v>
      </c>
      <c r="R130" s="9">
        <f t="shared" si="1"/>
        <v>72</v>
      </c>
    </row>
    <row r="131" spans="2:18" ht="22.5" x14ac:dyDescent="0.25">
      <c r="B131" s="4">
        <v>123</v>
      </c>
      <c r="C131" s="4" t="s">
        <v>3</v>
      </c>
      <c r="D131" s="25" t="s">
        <v>199</v>
      </c>
      <c r="E131" s="24" t="s">
        <v>573</v>
      </c>
      <c r="F131" s="25" t="s">
        <v>219</v>
      </c>
      <c r="G131" s="25" t="s">
        <v>574</v>
      </c>
      <c r="H131" s="25" t="s">
        <v>248</v>
      </c>
      <c r="I131" s="25" t="s">
        <v>575</v>
      </c>
      <c r="J131" s="25" t="s">
        <v>576</v>
      </c>
      <c r="K131" s="5" t="s">
        <v>5</v>
      </c>
      <c r="L131" s="6" t="s">
        <v>577</v>
      </c>
      <c r="M131" s="5">
        <v>42492</v>
      </c>
      <c r="N131" s="7" t="s">
        <v>578</v>
      </c>
      <c r="O131" s="6" t="s">
        <v>579</v>
      </c>
      <c r="P131" s="8">
        <v>638.4</v>
      </c>
      <c r="Q131" s="8">
        <v>420</v>
      </c>
      <c r="R131" s="9">
        <f t="shared" si="1"/>
        <v>218.39999999999998</v>
      </c>
    </row>
    <row r="132" spans="2:18" ht="22.5" x14ac:dyDescent="0.25">
      <c r="B132" s="4">
        <v>124</v>
      </c>
      <c r="C132" s="4" t="s">
        <v>3</v>
      </c>
      <c r="D132" s="25" t="s">
        <v>199</v>
      </c>
      <c r="E132" s="24" t="s">
        <v>518</v>
      </c>
      <c r="F132" s="25">
        <v>313</v>
      </c>
      <c r="G132" s="11" t="s">
        <v>414</v>
      </c>
      <c r="H132" s="25" t="s">
        <v>252</v>
      </c>
      <c r="I132" s="25" t="s">
        <v>351</v>
      </c>
      <c r="J132" s="25" t="s">
        <v>415</v>
      </c>
      <c r="K132" s="5" t="s">
        <v>5</v>
      </c>
      <c r="L132" s="6" t="s">
        <v>580</v>
      </c>
      <c r="M132" s="5">
        <v>42492</v>
      </c>
      <c r="N132" s="7" t="s">
        <v>140</v>
      </c>
      <c r="O132" s="6" t="s">
        <v>139</v>
      </c>
      <c r="P132" s="8">
        <f>627.2*2</f>
        <v>1254.4000000000001</v>
      </c>
      <c r="Q132" s="8">
        <v>1254.4000000000001</v>
      </c>
      <c r="R132" s="9">
        <f t="shared" si="1"/>
        <v>0</v>
      </c>
    </row>
    <row r="133" spans="2:18" ht="33.75" x14ac:dyDescent="0.25">
      <c r="B133" s="4">
        <v>125</v>
      </c>
      <c r="C133" s="4" t="s">
        <v>3</v>
      </c>
      <c r="D133" s="25" t="s">
        <v>199</v>
      </c>
      <c r="E133" s="24" t="s">
        <v>581</v>
      </c>
      <c r="F133" s="25" t="s">
        <v>207</v>
      </c>
      <c r="G133" s="11" t="s">
        <v>292</v>
      </c>
      <c r="H133" s="25" t="s">
        <v>209</v>
      </c>
      <c r="I133" s="25" t="s">
        <v>293</v>
      </c>
      <c r="J133" s="25" t="s">
        <v>582</v>
      </c>
      <c r="K133" s="5" t="s">
        <v>6</v>
      </c>
      <c r="L133" s="6" t="s">
        <v>583</v>
      </c>
      <c r="M133" s="5">
        <v>42492</v>
      </c>
      <c r="N133" s="7" t="s">
        <v>96</v>
      </c>
      <c r="O133" s="6" t="s">
        <v>73</v>
      </c>
      <c r="P133" s="8">
        <v>118.72</v>
      </c>
      <c r="Q133" s="8">
        <v>135.52000000000001</v>
      </c>
      <c r="R133" s="9">
        <f t="shared" si="1"/>
        <v>-16.800000000000011</v>
      </c>
    </row>
    <row r="134" spans="2:18" ht="22.5" x14ac:dyDescent="0.25">
      <c r="B134" s="4">
        <v>126</v>
      </c>
      <c r="C134" s="4" t="s">
        <v>4</v>
      </c>
      <c r="D134" s="25" t="s">
        <v>199</v>
      </c>
      <c r="E134" s="24" t="s">
        <v>584</v>
      </c>
      <c r="F134" s="25" t="s">
        <v>585</v>
      </c>
      <c r="G134" s="25" t="s">
        <v>364</v>
      </c>
      <c r="H134" s="25" t="s">
        <v>586</v>
      </c>
      <c r="I134" s="25" t="s">
        <v>587</v>
      </c>
      <c r="J134" s="25" t="s">
        <v>588</v>
      </c>
      <c r="K134" s="5" t="s">
        <v>5</v>
      </c>
      <c r="L134" s="6" t="s">
        <v>589</v>
      </c>
      <c r="M134" s="5">
        <v>42492</v>
      </c>
      <c r="N134" s="7" t="s">
        <v>571</v>
      </c>
      <c r="O134" s="6" t="s">
        <v>572</v>
      </c>
      <c r="P134" s="8">
        <f>2688+2800</f>
        <v>5488</v>
      </c>
      <c r="Q134" s="8">
        <v>5485.76</v>
      </c>
      <c r="R134" s="9">
        <f t="shared" si="1"/>
        <v>2.2399999999997817</v>
      </c>
    </row>
    <row r="135" spans="2:18" ht="33.75" x14ac:dyDescent="0.25">
      <c r="B135" s="4">
        <v>127</v>
      </c>
      <c r="C135" s="4" t="s">
        <v>3</v>
      </c>
      <c r="D135" s="25" t="s">
        <v>199</v>
      </c>
      <c r="E135" s="24" t="s">
        <v>363</v>
      </c>
      <c r="F135" s="25" t="s">
        <v>257</v>
      </c>
      <c r="G135" s="25" t="s">
        <v>297</v>
      </c>
      <c r="H135" s="25" t="s">
        <v>259</v>
      </c>
      <c r="I135" s="25" t="s">
        <v>300</v>
      </c>
      <c r="J135" s="25" t="s">
        <v>590</v>
      </c>
      <c r="K135" s="5" t="s">
        <v>5</v>
      </c>
      <c r="L135" s="6" t="s">
        <v>591</v>
      </c>
      <c r="M135" s="5">
        <v>42493</v>
      </c>
      <c r="N135" s="7" t="s">
        <v>81</v>
      </c>
      <c r="O135" s="6" t="s">
        <v>80</v>
      </c>
      <c r="P135" s="8">
        <v>2284.8000000000002</v>
      </c>
      <c r="Q135" s="8">
        <v>2284.8000000000002</v>
      </c>
      <c r="R135" s="9">
        <f t="shared" si="1"/>
        <v>0</v>
      </c>
    </row>
    <row r="136" spans="2:18" ht="33.75" x14ac:dyDescent="0.25">
      <c r="B136" s="4">
        <v>128</v>
      </c>
      <c r="C136" s="4" t="s">
        <v>3</v>
      </c>
      <c r="D136" s="25" t="s">
        <v>199</v>
      </c>
      <c r="E136" s="24" t="s">
        <v>592</v>
      </c>
      <c r="F136" s="25" t="s">
        <v>219</v>
      </c>
      <c r="G136" s="25" t="s">
        <v>294</v>
      </c>
      <c r="H136" s="25" t="s">
        <v>248</v>
      </c>
      <c r="I136" s="25" t="s">
        <v>593</v>
      </c>
      <c r="J136" s="25" t="s">
        <v>576</v>
      </c>
      <c r="K136" s="5" t="s">
        <v>5</v>
      </c>
      <c r="L136" s="6" t="s">
        <v>594</v>
      </c>
      <c r="M136" s="5">
        <v>42494</v>
      </c>
      <c r="N136" s="7" t="s">
        <v>595</v>
      </c>
      <c r="O136" s="6" t="s">
        <v>596</v>
      </c>
      <c r="P136" s="8">
        <v>3029.6</v>
      </c>
      <c r="Q136" s="8">
        <v>1993.6</v>
      </c>
      <c r="R136" s="9">
        <f t="shared" si="1"/>
        <v>1036</v>
      </c>
    </row>
    <row r="137" spans="2:18" ht="22.5" x14ac:dyDescent="0.25">
      <c r="B137" s="4">
        <v>129</v>
      </c>
      <c r="C137" s="4" t="s">
        <v>4</v>
      </c>
      <c r="D137" s="25" t="s">
        <v>199</v>
      </c>
      <c r="E137" s="24" t="s">
        <v>256</v>
      </c>
      <c r="F137" s="25">
        <v>312</v>
      </c>
      <c r="G137" s="25" t="s">
        <v>284</v>
      </c>
      <c r="H137" s="25" t="s">
        <v>383</v>
      </c>
      <c r="I137" s="25" t="s">
        <v>384</v>
      </c>
      <c r="J137" s="25" t="s">
        <v>385</v>
      </c>
      <c r="K137" s="5" t="s">
        <v>5</v>
      </c>
      <c r="L137" s="6" t="s">
        <v>597</v>
      </c>
      <c r="M137" s="5">
        <v>42494</v>
      </c>
      <c r="N137" s="7" t="s">
        <v>71</v>
      </c>
      <c r="O137" s="6" t="s">
        <v>70</v>
      </c>
      <c r="P137" s="8">
        <f>136*3.5</f>
        <v>476</v>
      </c>
      <c r="Q137" s="8">
        <v>476</v>
      </c>
      <c r="R137" s="9">
        <f t="shared" si="1"/>
        <v>0</v>
      </c>
    </row>
    <row r="138" spans="2:18" ht="33.75" x14ac:dyDescent="0.25">
      <c r="B138" s="4">
        <v>130</v>
      </c>
      <c r="C138" s="4" t="s">
        <v>4</v>
      </c>
      <c r="D138" s="25" t="s">
        <v>199</v>
      </c>
      <c r="E138" s="24" t="s">
        <v>598</v>
      </c>
      <c r="F138" s="25" t="s">
        <v>219</v>
      </c>
      <c r="G138" s="25" t="s">
        <v>309</v>
      </c>
      <c r="H138" s="25" t="s">
        <v>466</v>
      </c>
      <c r="I138" s="25" t="s">
        <v>599</v>
      </c>
      <c r="J138" s="25" t="s">
        <v>600</v>
      </c>
      <c r="K138" s="5" t="s">
        <v>5</v>
      </c>
      <c r="L138" s="6" t="s">
        <v>601</v>
      </c>
      <c r="M138" s="5">
        <v>42494</v>
      </c>
      <c r="N138" s="7" t="s">
        <v>602</v>
      </c>
      <c r="O138" s="6" t="s">
        <v>603</v>
      </c>
      <c r="P138" s="8">
        <v>140.9</v>
      </c>
      <c r="Q138" s="8">
        <v>124.31</v>
      </c>
      <c r="R138" s="9">
        <f t="shared" ref="R138:R201" si="2">+P138-Q138</f>
        <v>16.590000000000003</v>
      </c>
    </row>
    <row r="139" spans="2:18" ht="33.75" x14ac:dyDescent="0.25">
      <c r="B139" s="4">
        <v>131</v>
      </c>
      <c r="C139" s="4" t="s">
        <v>3</v>
      </c>
      <c r="D139" s="25" t="s">
        <v>199</v>
      </c>
      <c r="E139" s="24" t="s">
        <v>276</v>
      </c>
      <c r="F139" s="25" t="s">
        <v>339</v>
      </c>
      <c r="G139" s="25" t="s">
        <v>374</v>
      </c>
      <c r="H139" s="25" t="s">
        <v>604</v>
      </c>
      <c r="I139" s="25" t="s">
        <v>605</v>
      </c>
      <c r="J139" s="25" t="s">
        <v>606</v>
      </c>
      <c r="K139" s="5" t="s">
        <v>5</v>
      </c>
      <c r="L139" s="6" t="s">
        <v>607</v>
      </c>
      <c r="M139" s="5">
        <v>42495</v>
      </c>
      <c r="N139" s="7" t="s">
        <v>10</v>
      </c>
      <c r="O139" s="6" t="s">
        <v>9</v>
      </c>
      <c r="P139" s="8">
        <v>168</v>
      </c>
      <c r="Q139" s="8">
        <v>150</v>
      </c>
      <c r="R139" s="9">
        <f t="shared" si="2"/>
        <v>18</v>
      </c>
    </row>
    <row r="140" spans="2:18" ht="45" x14ac:dyDescent="0.25">
      <c r="B140" s="4">
        <v>132</v>
      </c>
      <c r="C140" s="4" t="s">
        <v>3</v>
      </c>
      <c r="D140" s="25" t="s">
        <v>199</v>
      </c>
      <c r="E140" s="24" t="s">
        <v>608</v>
      </c>
      <c r="F140" s="25" t="s">
        <v>219</v>
      </c>
      <c r="G140" s="25" t="s">
        <v>374</v>
      </c>
      <c r="H140" s="25" t="s">
        <v>356</v>
      </c>
      <c r="I140" s="25" t="s">
        <v>605</v>
      </c>
      <c r="J140" s="25" t="s">
        <v>609</v>
      </c>
      <c r="K140" s="5" t="s">
        <v>5</v>
      </c>
      <c r="L140" s="6" t="s">
        <v>610</v>
      </c>
      <c r="M140" s="5">
        <v>42495</v>
      </c>
      <c r="N140" s="7" t="s">
        <v>10</v>
      </c>
      <c r="O140" s="6" t="s">
        <v>9</v>
      </c>
      <c r="P140" s="8">
        <v>336</v>
      </c>
      <c r="Q140" s="8">
        <v>300</v>
      </c>
      <c r="R140" s="9">
        <f t="shared" si="2"/>
        <v>36</v>
      </c>
    </row>
    <row r="141" spans="2:18" ht="45" x14ac:dyDescent="0.25">
      <c r="B141" s="4">
        <v>133</v>
      </c>
      <c r="C141" s="4" t="s">
        <v>3</v>
      </c>
      <c r="D141" s="25" t="s">
        <v>199</v>
      </c>
      <c r="E141" s="24" t="s">
        <v>611</v>
      </c>
      <c r="F141" s="25" t="s">
        <v>219</v>
      </c>
      <c r="G141" s="25" t="s">
        <v>374</v>
      </c>
      <c r="H141" s="25" t="s">
        <v>612</v>
      </c>
      <c r="I141" s="25" t="s">
        <v>605</v>
      </c>
      <c r="J141" s="25" t="s">
        <v>613</v>
      </c>
      <c r="K141" s="5" t="s">
        <v>5</v>
      </c>
      <c r="L141" s="6" t="s">
        <v>614</v>
      </c>
      <c r="M141" s="5">
        <v>42495</v>
      </c>
      <c r="N141" s="7" t="s">
        <v>10</v>
      </c>
      <c r="O141" s="6" t="s">
        <v>9</v>
      </c>
      <c r="P141" s="8">
        <v>124.88</v>
      </c>
      <c r="Q141" s="8">
        <v>111.5</v>
      </c>
      <c r="R141" s="9">
        <f t="shared" si="2"/>
        <v>13.379999999999995</v>
      </c>
    </row>
    <row r="142" spans="2:18" ht="67.5" x14ac:dyDescent="0.25">
      <c r="B142" s="4">
        <v>134</v>
      </c>
      <c r="C142" s="4" t="s">
        <v>3</v>
      </c>
      <c r="D142" s="25" t="s">
        <v>199</v>
      </c>
      <c r="E142" s="24" t="s">
        <v>305</v>
      </c>
      <c r="F142" s="25" t="s">
        <v>271</v>
      </c>
      <c r="G142" s="25" t="s">
        <v>272</v>
      </c>
      <c r="H142" s="25" t="s">
        <v>615</v>
      </c>
      <c r="I142" s="25" t="s">
        <v>618</v>
      </c>
      <c r="J142" s="25" t="s">
        <v>616</v>
      </c>
      <c r="K142" s="5" t="s">
        <v>5</v>
      </c>
      <c r="L142" s="6" t="s">
        <v>617</v>
      </c>
      <c r="M142" s="5">
        <v>42495</v>
      </c>
      <c r="N142" s="7" t="s">
        <v>10</v>
      </c>
      <c r="O142" s="6" t="s">
        <v>9</v>
      </c>
      <c r="P142" s="8">
        <v>42.8</v>
      </c>
      <c r="Q142" s="8">
        <v>32.5</v>
      </c>
      <c r="R142" s="9">
        <f t="shared" si="2"/>
        <v>10.299999999999997</v>
      </c>
    </row>
    <row r="143" spans="2:18" ht="67.5" x14ac:dyDescent="0.25">
      <c r="B143" s="4">
        <v>135</v>
      </c>
      <c r="C143" s="4" t="s">
        <v>3</v>
      </c>
      <c r="D143" s="25" t="s">
        <v>199</v>
      </c>
      <c r="E143" s="24" t="s">
        <v>363</v>
      </c>
      <c r="F143" s="25" t="s">
        <v>271</v>
      </c>
      <c r="G143" s="25" t="s">
        <v>272</v>
      </c>
      <c r="H143" s="25" t="s">
        <v>615</v>
      </c>
      <c r="I143" s="25" t="s">
        <v>560</v>
      </c>
      <c r="J143" s="25" t="s">
        <v>616</v>
      </c>
      <c r="K143" s="5" t="s">
        <v>5</v>
      </c>
      <c r="L143" s="6" t="s">
        <v>619</v>
      </c>
      <c r="M143" s="5">
        <v>42495</v>
      </c>
      <c r="N143" s="7" t="s">
        <v>10</v>
      </c>
      <c r="O143" s="6" t="s">
        <v>9</v>
      </c>
      <c r="P143" s="8">
        <v>42.8</v>
      </c>
      <c r="Q143" s="8">
        <v>32.5</v>
      </c>
      <c r="R143" s="9">
        <f t="shared" si="2"/>
        <v>10.299999999999997</v>
      </c>
    </row>
    <row r="144" spans="2:18" ht="22.5" x14ac:dyDescent="0.25">
      <c r="B144" s="4">
        <v>136</v>
      </c>
      <c r="C144" s="4" t="s">
        <v>3</v>
      </c>
      <c r="D144" s="25" t="s">
        <v>199</v>
      </c>
      <c r="E144" s="24" t="s">
        <v>224</v>
      </c>
      <c r="F144" s="25" t="s">
        <v>263</v>
      </c>
      <c r="G144" s="25" t="s">
        <v>272</v>
      </c>
      <c r="H144" s="25" t="s">
        <v>265</v>
      </c>
      <c r="I144" s="25" t="s">
        <v>620</v>
      </c>
      <c r="J144" s="25" t="s">
        <v>576</v>
      </c>
      <c r="K144" s="5" t="s">
        <v>5</v>
      </c>
      <c r="L144" s="6" t="s">
        <v>621</v>
      </c>
      <c r="M144" s="5">
        <v>42495</v>
      </c>
      <c r="N144" s="7" t="s">
        <v>10</v>
      </c>
      <c r="O144" s="6" t="s">
        <v>9</v>
      </c>
      <c r="P144" s="8">
        <v>2508.8000000000002</v>
      </c>
      <c r="Q144" s="8">
        <v>2240</v>
      </c>
      <c r="R144" s="9">
        <f t="shared" si="2"/>
        <v>268.80000000000018</v>
      </c>
    </row>
    <row r="145" spans="2:18" ht="45" x14ac:dyDescent="0.25">
      <c r="B145" s="4">
        <v>137</v>
      </c>
      <c r="C145" s="4" t="s">
        <v>3</v>
      </c>
      <c r="D145" s="25" t="s">
        <v>199</v>
      </c>
      <c r="E145" s="24" t="s">
        <v>622</v>
      </c>
      <c r="F145" s="25" t="s">
        <v>219</v>
      </c>
      <c r="G145" s="25" t="s">
        <v>374</v>
      </c>
      <c r="H145" s="25" t="s">
        <v>248</v>
      </c>
      <c r="I145" s="25" t="s">
        <v>623</v>
      </c>
      <c r="J145" s="25" t="s">
        <v>576</v>
      </c>
      <c r="K145" s="5" t="s">
        <v>5</v>
      </c>
      <c r="L145" s="6" t="s">
        <v>624</v>
      </c>
      <c r="M145" s="5">
        <v>42495</v>
      </c>
      <c r="N145" s="7" t="s">
        <v>10</v>
      </c>
      <c r="O145" s="6" t="s">
        <v>9</v>
      </c>
      <c r="P145" s="8">
        <v>1596</v>
      </c>
      <c r="Q145" s="8">
        <v>524</v>
      </c>
      <c r="R145" s="9">
        <f t="shared" si="2"/>
        <v>1072</v>
      </c>
    </row>
    <row r="146" spans="2:18" ht="33.75" x14ac:dyDescent="0.25">
      <c r="B146" s="4">
        <v>138</v>
      </c>
      <c r="C146" s="4" t="s">
        <v>4</v>
      </c>
      <c r="D146" s="25" t="s">
        <v>199</v>
      </c>
      <c r="E146" s="24" t="s">
        <v>276</v>
      </c>
      <c r="F146" s="25" t="s">
        <v>257</v>
      </c>
      <c r="G146" s="25" t="s">
        <v>312</v>
      </c>
      <c r="H146" s="25" t="s">
        <v>259</v>
      </c>
      <c r="I146" s="25" t="s">
        <v>625</v>
      </c>
      <c r="J146" s="25" t="s">
        <v>626</v>
      </c>
      <c r="K146" s="5" t="s">
        <v>5</v>
      </c>
      <c r="L146" s="6" t="s">
        <v>627</v>
      </c>
      <c r="M146" s="5">
        <v>42495</v>
      </c>
      <c r="N146" s="7" t="s">
        <v>628</v>
      </c>
      <c r="O146" s="6" t="s">
        <v>629</v>
      </c>
      <c r="P146" s="8">
        <v>3906.56</v>
      </c>
      <c r="Q146" s="8">
        <v>2574.3200000000002</v>
      </c>
      <c r="R146" s="9">
        <f t="shared" si="2"/>
        <v>1332.2399999999998</v>
      </c>
    </row>
    <row r="147" spans="2:18" ht="45" x14ac:dyDescent="0.25">
      <c r="B147" s="4">
        <v>139</v>
      </c>
      <c r="C147" s="4" t="s">
        <v>3</v>
      </c>
      <c r="D147" s="25" t="s">
        <v>199</v>
      </c>
      <c r="E147" s="24" t="s">
        <v>622</v>
      </c>
      <c r="F147" s="25" t="s">
        <v>219</v>
      </c>
      <c r="G147" s="25" t="s">
        <v>374</v>
      </c>
      <c r="H147" s="25" t="s">
        <v>248</v>
      </c>
      <c r="I147" s="25" t="s">
        <v>386</v>
      </c>
      <c r="J147" s="25" t="s">
        <v>630</v>
      </c>
      <c r="K147" s="5" t="s">
        <v>5</v>
      </c>
      <c r="L147" s="6" t="s">
        <v>631</v>
      </c>
      <c r="M147" s="5">
        <v>42496</v>
      </c>
      <c r="N147" s="7" t="s">
        <v>632</v>
      </c>
      <c r="O147" s="6" t="s">
        <v>42</v>
      </c>
      <c r="P147" s="8">
        <v>1036</v>
      </c>
      <c r="Q147" s="8">
        <v>850</v>
      </c>
      <c r="R147" s="9">
        <f t="shared" si="2"/>
        <v>186</v>
      </c>
    </row>
    <row r="148" spans="2:18" ht="33.75" x14ac:dyDescent="0.25">
      <c r="B148" s="4">
        <v>140</v>
      </c>
      <c r="C148" s="4" t="s">
        <v>4</v>
      </c>
      <c r="D148" s="25" t="s">
        <v>199</v>
      </c>
      <c r="E148" s="24" t="s">
        <v>633</v>
      </c>
      <c r="F148" s="25" t="s">
        <v>634</v>
      </c>
      <c r="G148" s="25" t="s">
        <v>220</v>
      </c>
      <c r="H148" s="25" t="s">
        <v>635</v>
      </c>
      <c r="I148" s="25" t="s">
        <v>636</v>
      </c>
      <c r="J148" s="25" t="s">
        <v>637</v>
      </c>
      <c r="K148" s="5" t="s">
        <v>5</v>
      </c>
      <c r="L148" s="6" t="s">
        <v>76</v>
      </c>
      <c r="M148" s="5">
        <v>42499</v>
      </c>
      <c r="N148" s="7" t="s">
        <v>28</v>
      </c>
      <c r="O148" s="6" t="s">
        <v>27</v>
      </c>
      <c r="P148" s="8">
        <v>728</v>
      </c>
      <c r="Q148" s="8">
        <v>728</v>
      </c>
      <c r="R148" s="9">
        <f t="shared" si="2"/>
        <v>0</v>
      </c>
    </row>
    <row r="149" spans="2:18" ht="45" x14ac:dyDescent="0.25">
      <c r="B149" s="4">
        <v>141</v>
      </c>
      <c r="C149" s="4" t="s">
        <v>4</v>
      </c>
      <c r="D149" s="25" t="s">
        <v>199</v>
      </c>
      <c r="E149" s="24" t="s">
        <v>638</v>
      </c>
      <c r="F149" s="25" t="s">
        <v>639</v>
      </c>
      <c r="G149" s="25" t="s">
        <v>640</v>
      </c>
      <c r="H149" s="25" t="s">
        <v>641</v>
      </c>
      <c r="I149" s="25" t="s">
        <v>642</v>
      </c>
      <c r="J149" s="25" t="s">
        <v>643</v>
      </c>
      <c r="K149" s="5" t="s">
        <v>5</v>
      </c>
      <c r="L149" s="6" t="s">
        <v>644</v>
      </c>
      <c r="M149" s="5">
        <v>42499</v>
      </c>
      <c r="N149" s="7" t="s">
        <v>645</v>
      </c>
      <c r="O149" s="6" t="s">
        <v>646</v>
      </c>
      <c r="P149" s="8">
        <v>239.6</v>
      </c>
      <c r="Q149" s="8">
        <v>239.6</v>
      </c>
      <c r="R149" s="9">
        <f t="shared" si="2"/>
        <v>0</v>
      </c>
    </row>
    <row r="150" spans="2:18" ht="33.75" x14ac:dyDescent="0.25">
      <c r="B150" s="4">
        <v>142</v>
      </c>
      <c r="C150" s="4" t="s">
        <v>4</v>
      </c>
      <c r="D150" s="25" t="s">
        <v>199</v>
      </c>
      <c r="E150" s="24" t="s">
        <v>647</v>
      </c>
      <c r="F150" s="25" t="s">
        <v>339</v>
      </c>
      <c r="G150" s="25" t="s">
        <v>648</v>
      </c>
      <c r="H150" s="25" t="s">
        <v>604</v>
      </c>
      <c r="I150" s="25" t="s">
        <v>650</v>
      </c>
      <c r="J150" s="25" t="s">
        <v>649</v>
      </c>
      <c r="K150" s="5" t="s">
        <v>5</v>
      </c>
      <c r="L150" s="6" t="s">
        <v>526</v>
      </c>
      <c r="M150" s="5">
        <v>42499</v>
      </c>
      <c r="N150" s="7" t="s">
        <v>651</v>
      </c>
      <c r="O150" s="6" t="s">
        <v>652</v>
      </c>
      <c r="P150" s="8">
        <v>3920</v>
      </c>
      <c r="Q150" s="8">
        <v>2996</v>
      </c>
      <c r="R150" s="9">
        <f t="shared" si="2"/>
        <v>924</v>
      </c>
    </row>
    <row r="151" spans="2:18" ht="33.75" x14ac:dyDescent="0.25">
      <c r="B151" s="4">
        <v>143</v>
      </c>
      <c r="C151" s="4" t="s">
        <v>4</v>
      </c>
      <c r="D151" s="25" t="s">
        <v>199</v>
      </c>
      <c r="E151" s="24" t="s">
        <v>354</v>
      </c>
      <c r="F151" s="25" t="s">
        <v>234</v>
      </c>
      <c r="G151" s="25" t="s">
        <v>309</v>
      </c>
      <c r="H151" s="25" t="s">
        <v>653</v>
      </c>
      <c r="I151" s="25" t="s">
        <v>654</v>
      </c>
      <c r="J151" s="25" t="s">
        <v>655</v>
      </c>
      <c r="K151" s="5" t="s">
        <v>5</v>
      </c>
      <c r="L151" s="6" t="s">
        <v>656</v>
      </c>
      <c r="M151" s="5">
        <v>42501</v>
      </c>
      <c r="N151" s="7" t="s">
        <v>115</v>
      </c>
      <c r="O151" s="6" t="s">
        <v>114</v>
      </c>
      <c r="P151" s="8">
        <v>255.36</v>
      </c>
      <c r="Q151" s="8">
        <v>200</v>
      </c>
      <c r="R151" s="9">
        <f t="shared" si="2"/>
        <v>55.360000000000014</v>
      </c>
    </row>
    <row r="152" spans="2:18" ht="22.5" x14ac:dyDescent="0.25">
      <c r="B152" s="4">
        <v>144</v>
      </c>
      <c r="C152" s="4" t="s">
        <v>4</v>
      </c>
      <c r="D152" s="25" t="s">
        <v>199</v>
      </c>
      <c r="E152" s="24" t="s">
        <v>380</v>
      </c>
      <c r="F152" s="25" t="s">
        <v>219</v>
      </c>
      <c r="G152" s="25" t="s">
        <v>264</v>
      </c>
      <c r="H152" s="25" t="s">
        <v>356</v>
      </c>
      <c r="I152" s="25" t="s">
        <v>657</v>
      </c>
      <c r="J152" s="25" t="s">
        <v>576</v>
      </c>
      <c r="K152" s="5" t="s">
        <v>5</v>
      </c>
      <c r="L152" s="6" t="s">
        <v>658</v>
      </c>
      <c r="M152" s="5">
        <v>42502</v>
      </c>
      <c r="N152" s="7" t="s">
        <v>659</v>
      </c>
      <c r="O152" s="6" t="s">
        <v>660</v>
      </c>
      <c r="P152" s="8">
        <v>560</v>
      </c>
      <c r="Q152" s="8">
        <v>499.52</v>
      </c>
      <c r="R152" s="9">
        <f t="shared" si="2"/>
        <v>60.480000000000018</v>
      </c>
    </row>
    <row r="153" spans="2:18" x14ac:dyDescent="0.25">
      <c r="B153" s="4">
        <v>145</v>
      </c>
      <c r="C153" s="4" t="s">
        <v>4</v>
      </c>
      <c r="D153" s="25" t="s">
        <v>199</v>
      </c>
      <c r="E153" s="24" t="s">
        <v>661</v>
      </c>
      <c r="F153" s="25" t="s">
        <v>219</v>
      </c>
      <c r="G153" s="25" t="s">
        <v>662</v>
      </c>
      <c r="H153" s="25" t="s">
        <v>356</v>
      </c>
      <c r="I153" s="25" t="s">
        <v>663</v>
      </c>
      <c r="J153" s="25" t="s">
        <v>664</v>
      </c>
      <c r="K153" s="5" t="s">
        <v>5</v>
      </c>
      <c r="L153" s="6" t="s">
        <v>665</v>
      </c>
      <c r="M153" s="5">
        <v>42503</v>
      </c>
      <c r="N153" s="7" t="s">
        <v>666</v>
      </c>
      <c r="O153" s="6" t="s">
        <v>667</v>
      </c>
      <c r="P153" s="8">
        <v>150</v>
      </c>
      <c r="Q153" s="8">
        <v>150</v>
      </c>
      <c r="R153" s="9">
        <f t="shared" si="2"/>
        <v>0</v>
      </c>
    </row>
    <row r="154" spans="2:18" ht="22.5" x14ac:dyDescent="0.25">
      <c r="B154" s="4">
        <v>146</v>
      </c>
      <c r="C154" s="4" t="s">
        <v>4</v>
      </c>
      <c r="D154" s="25" t="s">
        <v>199</v>
      </c>
      <c r="E154" s="24" t="s">
        <v>325</v>
      </c>
      <c r="F154" s="25" t="s">
        <v>257</v>
      </c>
      <c r="G154" s="25" t="s">
        <v>312</v>
      </c>
      <c r="H154" s="25" t="s">
        <v>259</v>
      </c>
      <c r="I154" s="25" t="s">
        <v>668</v>
      </c>
      <c r="J154" s="25" t="s">
        <v>669</v>
      </c>
      <c r="K154" s="5" t="s">
        <v>5</v>
      </c>
      <c r="L154" s="6" t="s">
        <v>670</v>
      </c>
      <c r="M154" s="5">
        <v>42504</v>
      </c>
      <c r="N154" s="7" t="s">
        <v>671</v>
      </c>
      <c r="O154" s="6" t="s">
        <v>672</v>
      </c>
      <c r="P154" s="8">
        <v>6608</v>
      </c>
      <c r="Q154" s="8">
        <v>5608.4</v>
      </c>
      <c r="R154" s="9">
        <f t="shared" si="2"/>
        <v>999.60000000000036</v>
      </c>
    </row>
    <row r="155" spans="2:18" ht="22.5" x14ac:dyDescent="0.25">
      <c r="B155" s="4">
        <v>147</v>
      </c>
      <c r="C155" s="4" t="s">
        <v>4</v>
      </c>
      <c r="D155" s="25" t="s">
        <v>199</v>
      </c>
      <c r="E155" s="24" t="s">
        <v>673</v>
      </c>
      <c r="F155" s="25" t="s">
        <v>207</v>
      </c>
      <c r="G155" s="25" t="s">
        <v>225</v>
      </c>
      <c r="H155" s="25" t="s">
        <v>230</v>
      </c>
      <c r="I155" s="25" t="s">
        <v>674</v>
      </c>
      <c r="J155" s="25" t="s">
        <v>675</v>
      </c>
      <c r="K155" s="5" t="s">
        <v>676</v>
      </c>
      <c r="L155" s="6" t="s">
        <v>677</v>
      </c>
      <c r="M155" s="5">
        <v>42506</v>
      </c>
      <c r="N155" s="7" t="s">
        <v>678</v>
      </c>
      <c r="O155" s="6" t="s">
        <v>679</v>
      </c>
      <c r="P155" s="8">
        <v>5131.5600000000004</v>
      </c>
      <c r="Q155" s="8">
        <v>3182.67</v>
      </c>
      <c r="R155" s="9">
        <f t="shared" si="2"/>
        <v>1948.8900000000003</v>
      </c>
    </row>
    <row r="156" spans="2:18" ht="56.25" x14ac:dyDescent="0.25">
      <c r="B156" s="4">
        <v>148</v>
      </c>
      <c r="C156" s="4" t="s">
        <v>3</v>
      </c>
      <c r="D156" s="25" t="s">
        <v>199</v>
      </c>
      <c r="E156" s="24" t="s">
        <v>212</v>
      </c>
      <c r="F156" s="25" t="s">
        <v>271</v>
      </c>
      <c r="G156" s="25" t="s">
        <v>272</v>
      </c>
      <c r="H156" s="25" t="s">
        <v>273</v>
      </c>
      <c r="I156" s="25" t="s">
        <v>274</v>
      </c>
      <c r="J156" s="25" t="s">
        <v>534</v>
      </c>
      <c r="K156" s="5" t="s">
        <v>5</v>
      </c>
      <c r="L156" s="6" t="s">
        <v>680</v>
      </c>
      <c r="M156" s="5">
        <v>42506</v>
      </c>
      <c r="N156" s="7" t="s">
        <v>61</v>
      </c>
      <c r="O156" s="6" t="s">
        <v>60</v>
      </c>
      <c r="P156" s="8">
        <v>24.64</v>
      </c>
      <c r="Q156" s="8">
        <v>22</v>
      </c>
      <c r="R156" s="9">
        <f t="shared" si="2"/>
        <v>2.6400000000000006</v>
      </c>
    </row>
    <row r="157" spans="2:18" ht="45" x14ac:dyDescent="0.25">
      <c r="B157" s="4">
        <v>149</v>
      </c>
      <c r="C157" s="4" t="s">
        <v>3</v>
      </c>
      <c r="D157" s="25" t="s">
        <v>199</v>
      </c>
      <c r="E157" s="24" t="s">
        <v>380</v>
      </c>
      <c r="F157" s="25" t="s">
        <v>257</v>
      </c>
      <c r="G157" s="25" t="s">
        <v>374</v>
      </c>
      <c r="H157" s="25" t="s">
        <v>681</v>
      </c>
      <c r="I157" s="25" t="s">
        <v>386</v>
      </c>
      <c r="J157" s="25" t="s">
        <v>682</v>
      </c>
      <c r="K157" s="5" t="s">
        <v>5</v>
      </c>
      <c r="L157" s="6" t="s">
        <v>683</v>
      </c>
      <c r="M157" s="5">
        <v>42506</v>
      </c>
      <c r="N157" s="7" t="s">
        <v>632</v>
      </c>
      <c r="O157" s="6" t="s">
        <v>42</v>
      </c>
      <c r="P157" s="8">
        <v>501.76</v>
      </c>
      <c r="Q157" s="8">
        <v>345</v>
      </c>
      <c r="R157" s="9">
        <f t="shared" si="2"/>
        <v>156.76</v>
      </c>
    </row>
    <row r="158" spans="2:18" ht="22.5" x14ac:dyDescent="0.25">
      <c r="B158" s="4">
        <v>150</v>
      </c>
      <c r="C158" s="4" t="s">
        <v>3</v>
      </c>
      <c r="D158" s="25" t="s">
        <v>199</v>
      </c>
      <c r="E158" s="25" t="s">
        <v>684</v>
      </c>
      <c r="F158" s="25">
        <v>211</v>
      </c>
      <c r="G158" s="25" t="s">
        <v>374</v>
      </c>
      <c r="H158" s="25" t="s">
        <v>375</v>
      </c>
      <c r="I158" s="25" t="s">
        <v>386</v>
      </c>
      <c r="J158" s="25" t="s">
        <v>685</v>
      </c>
      <c r="K158" s="5" t="s">
        <v>5</v>
      </c>
      <c r="L158" s="6" t="s">
        <v>686</v>
      </c>
      <c r="M158" s="5">
        <v>42506</v>
      </c>
      <c r="N158" s="7" t="s">
        <v>170</v>
      </c>
      <c r="O158" s="6" t="s">
        <v>169</v>
      </c>
      <c r="P158" s="8">
        <v>2699.98</v>
      </c>
      <c r="Q158" s="8">
        <v>1824.9</v>
      </c>
      <c r="R158" s="9">
        <f t="shared" si="2"/>
        <v>875.07999999999993</v>
      </c>
    </row>
    <row r="159" spans="2:18" ht="22.5" x14ac:dyDescent="0.25">
      <c r="B159" s="4">
        <v>151</v>
      </c>
      <c r="C159" s="4" t="s">
        <v>3</v>
      </c>
      <c r="D159" s="25" t="s">
        <v>199</v>
      </c>
      <c r="E159" s="25" t="s">
        <v>687</v>
      </c>
      <c r="F159" s="25" t="s">
        <v>219</v>
      </c>
      <c r="G159" s="25" t="s">
        <v>374</v>
      </c>
      <c r="H159" s="25" t="s">
        <v>375</v>
      </c>
      <c r="I159" s="25" t="s">
        <v>249</v>
      </c>
      <c r="J159" s="25" t="s">
        <v>689</v>
      </c>
      <c r="K159" s="5" t="s">
        <v>5</v>
      </c>
      <c r="L159" s="6" t="s">
        <v>594</v>
      </c>
      <c r="M159" s="5">
        <v>42506</v>
      </c>
      <c r="N159" s="7" t="s">
        <v>153</v>
      </c>
      <c r="O159" s="6" t="s">
        <v>152</v>
      </c>
      <c r="P159" s="8">
        <v>1079.99</v>
      </c>
      <c r="Q159" s="8">
        <v>909.9</v>
      </c>
      <c r="R159" s="9">
        <f t="shared" si="2"/>
        <v>170.09000000000003</v>
      </c>
    </row>
    <row r="160" spans="2:18" ht="22.5" x14ac:dyDescent="0.25">
      <c r="B160" s="4">
        <v>152</v>
      </c>
      <c r="C160" s="4" t="s">
        <v>3</v>
      </c>
      <c r="D160" s="25" t="s">
        <v>199</v>
      </c>
      <c r="E160" s="25" t="s">
        <v>688</v>
      </c>
      <c r="F160" s="25" t="s">
        <v>219</v>
      </c>
      <c r="G160" s="25" t="s">
        <v>374</v>
      </c>
      <c r="H160" s="25" t="s">
        <v>375</v>
      </c>
      <c r="I160" s="25" t="s">
        <v>249</v>
      </c>
      <c r="J160" s="12" t="s">
        <v>691</v>
      </c>
      <c r="K160" s="5" t="s">
        <v>5</v>
      </c>
      <c r="L160" s="6" t="s">
        <v>690</v>
      </c>
      <c r="M160" s="5">
        <v>42506</v>
      </c>
      <c r="N160" s="7" t="s">
        <v>151</v>
      </c>
      <c r="O160" s="6" t="s">
        <v>150</v>
      </c>
      <c r="P160" s="8">
        <v>2321.9899999999998</v>
      </c>
      <c r="Q160" s="8">
        <v>2321.98</v>
      </c>
      <c r="R160" s="9">
        <f t="shared" si="2"/>
        <v>9.9999999997635314E-3</v>
      </c>
    </row>
    <row r="161" spans="2:18" ht="33.75" x14ac:dyDescent="0.25">
      <c r="B161" s="4">
        <v>153</v>
      </c>
      <c r="C161" s="4" t="s">
        <v>4</v>
      </c>
      <c r="D161" s="25" t="s">
        <v>199</v>
      </c>
      <c r="E161" s="24" t="s">
        <v>608</v>
      </c>
      <c r="F161" s="25" t="s">
        <v>257</v>
      </c>
      <c r="G161" s="25" t="s">
        <v>284</v>
      </c>
      <c r="H161" s="25" t="s">
        <v>259</v>
      </c>
      <c r="I161" s="25" t="s">
        <v>692</v>
      </c>
      <c r="J161" s="25" t="s">
        <v>693</v>
      </c>
      <c r="K161" s="5" t="s">
        <v>694</v>
      </c>
      <c r="L161" s="6" t="s">
        <v>695</v>
      </c>
      <c r="M161" s="5">
        <v>42507</v>
      </c>
      <c r="N161" s="7" t="s">
        <v>696</v>
      </c>
      <c r="O161" s="6" t="s">
        <v>697</v>
      </c>
      <c r="P161" s="8">
        <v>783.65</v>
      </c>
      <c r="Q161" s="8">
        <v>783.65</v>
      </c>
      <c r="R161" s="9">
        <f t="shared" si="2"/>
        <v>0</v>
      </c>
    </row>
    <row r="162" spans="2:18" ht="67.5" x14ac:dyDescent="0.25">
      <c r="B162" s="4">
        <v>154</v>
      </c>
      <c r="C162" s="4" t="s">
        <v>4</v>
      </c>
      <c r="D162" s="25" t="s">
        <v>199</v>
      </c>
      <c r="E162" s="24" t="s">
        <v>698</v>
      </c>
      <c r="F162" s="25" t="s">
        <v>219</v>
      </c>
      <c r="G162" s="25" t="s">
        <v>699</v>
      </c>
      <c r="H162" s="25" t="s">
        <v>248</v>
      </c>
      <c r="I162" s="25" t="s">
        <v>700</v>
      </c>
      <c r="J162" s="25" t="s">
        <v>704</v>
      </c>
      <c r="K162" s="5" t="s">
        <v>694</v>
      </c>
      <c r="L162" s="6" t="s">
        <v>701</v>
      </c>
      <c r="M162" s="5">
        <v>42509</v>
      </c>
      <c r="N162" s="7" t="s">
        <v>702</v>
      </c>
      <c r="O162" s="6" t="s">
        <v>703</v>
      </c>
      <c r="P162" s="8">
        <f>582.4+551.04</f>
        <v>1133.44</v>
      </c>
      <c r="Q162" s="8">
        <v>985</v>
      </c>
      <c r="R162" s="9">
        <f t="shared" si="2"/>
        <v>148.44000000000005</v>
      </c>
    </row>
    <row r="163" spans="2:18" ht="45" x14ac:dyDescent="0.25">
      <c r="B163" s="4">
        <v>155</v>
      </c>
      <c r="C163" s="4" t="s">
        <v>3</v>
      </c>
      <c r="D163" s="25" t="s">
        <v>199</v>
      </c>
      <c r="E163" s="24" t="s">
        <v>705</v>
      </c>
      <c r="F163" s="25" t="s">
        <v>219</v>
      </c>
      <c r="G163" s="25" t="s">
        <v>374</v>
      </c>
      <c r="H163" s="25" t="s">
        <v>466</v>
      </c>
      <c r="I163" s="25" t="s">
        <v>386</v>
      </c>
      <c r="J163" s="25" t="s">
        <v>481</v>
      </c>
      <c r="K163" s="5" t="s">
        <v>5</v>
      </c>
      <c r="L163" s="6" t="s">
        <v>706</v>
      </c>
      <c r="M163" s="5">
        <v>42509</v>
      </c>
      <c r="N163" s="7" t="s">
        <v>10</v>
      </c>
      <c r="O163" s="6" t="s">
        <v>9</v>
      </c>
      <c r="P163" s="8">
        <v>3669.12</v>
      </c>
      <c r="Q163" s="8">
        <v>2217.8000000000002</v>
      </c>
      <c r="R163" s="9">
        <f t="shared" si="2"/>
        <v>1451.3199999999997</v>
      </c>
    </row>
    <row r="164" spans="2:18" ht="45" x14ac:dyDescent="0.25">
      <c r="B164" s="4"/>
      <c r="C164" s="4" t="s">
        <v>3</v>
      </c>
      <c r="D164" s="25" t="s">
        <v>199</v>
      </c>
      <c r="E164" s="24" t="s">
        <v>233</v>
      </c>
      <c r="F164" s="25" t="s">
        <v>257</v>
      </c>
      <c r="G164" s="25" t="s">
        <v>1034</v>
      </c>
      <c r="H164" s="25" t="s">
        <v>1035</v>
      </c>
      <c r="I164" s="25" t="s">
        <v>0</v>
      </c>
      <c r="J164" s="25" t="s">
        <v>682</v>
      </c>
      <c r="K164" s="5" t="s">
        <v>5</v>
      </c>
      <c r="L164" s="6" t="s">
        <v>1036</v>
      </c>
      <c r="M164" s="5">
        <v>42509</v>
      </c>
      <c r="N164" s="7" t="s">
        <v>1037</v>
      </c>
      <c r="O164" s="6" t="s">
        <v>1038</v>
      </c>
      <c r="P164" s="8">
        <v>280</v>
      </c>
      <c r="Q164" s="8">
        <v>220</v>
      </c>
      <c r="R164" s="9">
        <f t="shared" si="2"/>
        <v>60</v>
      </c>
    </row>
    <row r="165" spans="2:18" ht="33.75" x14ac:dyDescent="0.25">
      <c r="B165" s="4">
        <v>156</v>
      </c>
      <c r="C165" s="4" t="s">
        <v>4</v>
      </c>
      <c r="D165" s="25" t="s">
        <v>199</v>
      </c>
      <c r="E165" s="24" t="s">
        <v>363</v>
      </c>
      <c r="F165" s="25">
        <v>211</v>
      </c>
      <c r="G165" s="25" t="s">
        <v>374</v>
      </c>
      <c r="H165" s="25" t="s">
        <v>377</v>
      </c>
      <c r="I165" s="25" t="s">
        <v>378</v>
      </c>
      <c r="J165" s="25" t="s">
        <v>379</v>
      </c>
      <c r="K165" s="5" t="s">
        <v>5</v>
      </c>
      <c r="L165" s="6" t="s">
        <v>707</v>
      </c>
      <c r="M165" s="5">
        <v>42510</v>
      </c>
      <c r="N165" s="7" t="s">
        <v>156</v>
      </c>
      <c r="O165" s="6" t="s">
        <v>155</v>
      </c>
      <c r="P165" s="105">
        <v>1746</v>
      </c>
      <c r="Q165" s="8">
        <v>243.4</v>
      </c>
      <c r="R165" s="9">
        <f t="shared" si="2"/>
        <v>1502.6</v>
      </c>
    </row>
    <row r="166" spans="2:18" ht="33.75" x14ac:dyDescent="0.25">
      <c r="B166" s="4">
        <v>157</v>
      </c>
      <c r="C166" s="4" t="s">
        <v>4</v>
      </c>
      <c r="D166" s="25" t="s">
        <v>199</v>
      </c>
      <c r="E166" s="24" t="s">
        <v>363</v>
      </c>
      <c r="F166" s="25">
        <v>211</v>
      </c>
      <c r="G166" s="25" t="s">
        <v>374</v>
      </c>
      <c r="H166" s="25" t="s">
        <v>377</v>
      </c>
      <c r="I166" s="25" t="s">
        <v>378</v>
      </c>
      <c r="J166" s="25" t="s">
        <v>379</v>
      </c>
      <c r="K166" s="5" t="s">
        <v>5</v>
      </c>
      <c r="L166" s="6" t="s">
        <v>708</v>
      </c>
      <c r="M166" s="5">
        <v>42510</v>
      </c>
      <c r="N166" s="7" t="s">
        <v>156</v>
      </c>
      <c r="O166" s="6" t="s">
        <v>155</v>
      </c>
      <c r="P166" s="105"/>
      <c r="Q166" s="8">
        <v>591.04999999999995</v>
      </c>
      <c r="R166" s="9">
        <f t="shared" si="2"/>
        <v>-591.04999999999995</v>
      </c>
    </row>
    <row r="167" spans="2:18" ht="33.75" x14ac:dyDescent="0.25">
      <c r="B167" s="4">
        <v>158</v>
      </c>
      <c r="C167" s="4" t="s">
        <v>4</v>
      </c>
      <c r="D167" s="25" t="s">
        <v>199</v>
      </c>
      <c r="E167" s="24" t="s">
        <v>363</v>
      </c>
      <c r="F167" s="25">
        <v>211</v>
      </c>
      <c r="G167" s="25" t="s">
        <v>374</v>
      </c>
      <c r="H167" s="25" t="s">
        <v>377</v>
      </c>
      <c r="I167" s="25" t="s">
        <v>378</v>
      </c>
      <c r="J167" s="25" t="s">
        <v>379</v>
      </c>
      <c r="K167" s="5" t="s">
        <v>5</v>
      </c>
      <c r="L167" s="6" t="s">
        <v>709</v>
      </c>
      <c r="M167" s="5">
        <v>42510</v>
      </c>
      <c r="N167" s="7" t="s">
        <v>156</v>
      </c>
      <c r="O167" s="6" t="s">
        <v>155</v>
      </c>
      <c r="P167" s="105"/>
      <c r="Q167" s="8">
        <v>292.85000000000002</v>
      </c>
      <c r="R167" s="9">
        <f t="shared" si="2"/>
        <v>-292.85000000000002</v>
      </c>
    </row>
    <row r="168" spans="2:18" ht="33.75" x14ac:dyDescent="0.25">
      <c r="B168" s="4">
        <v>159</v>
      </c>
      <c r="C168" s="4" t="s">
        <v>4</v>
      </c>
      <c r="D168" s="25" t="s">
        <v>199</v>
      </c>
      <c r="E168" s="24" t="s">
        <v>363</v>
      </c>
      <c r="F168" s="25">
        <v>211</v>
      </c>
      <c r="G168" s="25" t="s">
        <v>374</v>
      </c>
      <c r="H168" s="25" t="s">
        <v>377</v>
      </c>
      <c r="I168" s="25" t="s">
        <v>378</v>
      </c>
      <c r="J168" s="25" t="s">
        <v>379</v>
      </c>
      <c r="K168" s="5" t="s">
        <v>5</v>
      </c>
      <c r="L168" s="6" t="s">
        <v>710</v>
      </c>
      <c r="M168" s="5">
        <v>42510</v>
      </c>
      <c r="N168" s="7" t="s">
        <v>156</v>
      </c>
      <c r="O168" s="6" t="s">
        <v>155</v>
      </c>
      <c r="P168" s="105"/>
      <c r="Q168" s="8">
        <v>206.3</v>
      </c>
      <c r="R168" s="9">
        <f t="shared" si="2"/>
        <v>-206.3</v>
      </c>
    </row>
    <row r="169" spans="2:18" ht="33.75" x14ac:dyDescent="0.25">
      <c r="B169" s="4">
        <v>160</v>
      </c>
      <c r="C169" s="4" t="s">
        <v>4</v>
      </c>
      <c r="D169" s="25" t="s">
        <v>199</v>
      </c>
      <c r="E169" s="24" t="s">
        <v>363</v>
      </c>
      <c r="F169" s="25">
        <v>211</v>
      </c>
      <c r="G169" s="25" t="s">
        <v>374</v>
      </c>
      <c r="H169" s="25" t="s">
        <v>377</v>
      </c>
      <c r="I169" s="25" t="s">
        <v>378</v>
      </c>
      <c r="J169" s="25" t="s">
        <v>379</v>
      </c>
      <c r="K169" s="5" t="s">
        <v>5</v>
      </c>
      <c r="L169" s="6" t="s">
        <v>711</v>
      </c>
      <c r="M169" s="5">
        <v>42510</v>
      </c>
      <c r="N169" s="7" t="s">
        <v>156</v>
      </c>
      <c r="O169" s="6" t="s">
        <v>155</v>
      </c>
      <c r="P169" s="105"/>
      <c r="Q169" s="8">
        <v>367</v>
      </c>
      <c r="R169" s="9">
        <f t="shared" si="2"/>
        <v>-367</v>
      </c>
    </row>
    <row r="170" spans="2:18" ht="33.75" x14ac:dyDescent="0.25">
      <c r="B170" s="4">
        <v>161</v>
      </c>
      <c r="C170" s="4" t="s">
        <v>4</v>
      </c>
      <c r="D170" s="25" t="s">
        <v>199</v>
      </c>
      <c r="E170" s="24" t="s">
        <v>363</v>
      </c>
      <c r="F170" s="25">
        <v>211</v>
      </c>
      <c r="G170" s="25" t="s">
        <v>374</v>
      </c>
      <c r="H170" s="25" t="s">
        <v>377</v>
      </c>
      <c r="I170" s="25" t="s">
        <v>378</v>
      </c>
      <c r="J170" s="25" t="s">
        <v>379</v>
      </c>
      <c r="K170" s="5" t="s">
        <v>5</v>
      </c>
      <c r="L170" s="6" t="s">
        <v>712</v>
      </c>
      <c r="M170" s="5">
        <v>42510</v>
      </c>
      <c r="N170" s="7" t="s">
        <v>156</v>
      </c>
      <c r="O170" s="6" t="s">
        <v>155</v>
      </c>
      <c r="P170" s="105"/>
      <c r="Q170" s="8">
        <v>45.4</v>
      </c>
      <c r="R170" s="9">
        <f t="shared" si="2"/>
        <v>-45.4</v>
      </c>
    </row>
    <row r="171" spans="2:18" ht="56.25" x14ac:dyDescent="0.25">
      <c r="B171" s="4">
        <v>162</v>
      </c>
      <c r="C171" s="4" t="s">
        <v>3</v>
      </c>
      <c r="D171" s="25" t="s">
        <v>199</v>
      </c>
      <c r="E171" s="24" t="s">
        <v>276</v>
      </c>
      <c r="F171" s="25" t="s">
        <v>263</v>
      </c>
      <c r="G171" s="25" t="s">
        <v>355</v>
      </c>
      <c r="H171" s="25" t="s">
        <v>265</v>
      </c>
      <c r="I171" s="25" t="s">
        <v>713</v>
      </c>
      <c r="J171" s="25" t="s">
        <v>714</v>
      </c>
      <c r="K171" s="5" t="s">
        <v>5</v>
      </c>
      <c r="L171" s="6" t="s">
        <v>715</v>
      </c>
      <c r="M171" s="5">
        <v>42513</v>
      </c>
      <c r="N171" s="7" t="s">
        <v>716</v>
      </c>
      <c r="O171" s="6" t="s">
        <v>717</v>
      </c>
      <c r="P171" s="8">
        <v>4838.3999999999996</v>
      </c>
      <c r="Q171" s="8">
        <v>4307.46</v>
      </c>
      <c r="R171" s="9">
        <f t="shared" si="2"/>
        <v>530.9399999999996</v>
      </c>
    </row>
    <row r="172" spans="2:18" ht="33.75" x14ac:dyDescent="0.25">
      <c r="B172" s="4">
        <v>163</v>
      </c>
      <c r="C172" s="4" t="s">
        <v>3</v>
      </c>
      <c r="D172" s="25" t="s">
        <v>199</v>
      </c>
      <c r="E172" s="24" t="s">
        <v>718</v>
      </c>
      <c r="F172" s="25" t="s">
        <v>219</v>
      </c>
      <c r="G172" s="25" t="s">
        <v>374</v>
      </c>
      <c r="H172" s="25" t="s">
        <v>466</v>
      </c>
      <c r="I172" s="25" t="s">
        <v>386</v>
      </c>
      <c r="J172" s="25" t="s">
        <v>719</v>
      </c>
      <c r="K172" s="5" t="s">
        <v>5</v>
      </c>
      <c r="L172" s="6" t="s">
        <v>720</v>
      </c>
      <c r="M172" s="5">
        <v>42514</v>
      </c>
      <c r="N172" s="7" t="s">
        <v>61</v>
      </c>
      <c r="O172" s="6" t="s">
        <v>60</v>
      </c>
      <c r="P172" s="8">
        <v>252</v>
      </c>
      <c r="Q172" s="8">
        <v>225</v>
      </c>
      <c r="R172" s="9">
        <f t="shared" si="2"/>
        <v>27</v>
      </c>
    </row>
    <row r="173" spans="2:18" ht="33.75" x14ac:dyDescent="0.25">
      <c r="B173" s="4">
        <v>164</v>
      </c>
      <c r="C173" s="4" t="s">
        <v>3</v>
      </c>
      <c r="D173" s="25" t="s">
        <v>199</v>
      </c>
      <c r="E173" s="24" t="s">
        <v>721</v>
      </c>
      <c r="F173" s="25" t="s">
        <v>219</v>
      </c>
      <c r="G173" s="25" t="s">
        <v>294</v>
      </c>
      <c r="H173" s="25" t="s">
        <v>722</v>
      </c>
      <c r="I173" s="25" t="s">
        <v>728</v>
      </c>
      <c r="J173" s="25" t="s">
        <v>723</v>
      </c>
      <c r="K173" s="5" t="s">
        <v>5</v>
      </c>
      <c r="L173" s="6" t="s">
        <v>690</v>
      </c>
      <c r="M173" s="5">
        <v>42514</v>
      </c>
      <c r="N173" s="7" t="s">
        <v>724</v>
      </c>
      <c r="O173" s="6" t="s">
        <v>725</v>
      </c>
      <c r="P173" s="8">
        <v>109.2</v>
      </c>
      <c r="Q173" s="8">
        <v>109.2</v>
      </c>
      <c r="R173" s="9">
        <f t="shared" si="2"/>
        <v>0</v>
      </c>
    </row>
    <row r="174" spans="2:18" ht="45" x14ac:dyDescent="0.25">
      <c r="B174" s="4">
        <v>165</v>
      </c>
      <c r="C174" s="4" t="s">
        <v>3</v>
      </c>
      <c r="D174" s="25" t="s">
        <v>199</v>
      </c>
      <c r="E174" s="24" t="s">
        <v>726</v>
      </c>
      <c r="F174" s="25" t="s">
        <v>219</v>
      </c>
      <c r="G174" s="25" t="s">
        <v>727</v>
      </c>
      <c r="H174" s="25" t="s">
        <v>612</v>
      </c>
      <c r="I174" s="25" t="s">
        <v>728</v>
      </c>
      <c r="J174" s="25" t="s">
        <v>729</v>
      </c>
      <c r="K174" s="5" t="s">
        <v>5</v>
      </c>
      <c r="L174" s="6" t="s">
        <v>730</v>
      </c>
      <c r="M174" s="5">
        <v>42514</v>
      </c>
      <c r="N174" s="7" t="s">
        <v>724</v>
      </c>
      <c r="O174" s="6" t="s">
        <v>725</v>
      </c>
      <c r="P174" s="8">
        <v>360.01</v>
      </c>
      <c r="Q174" s="8">
        <v>360.01</v>
      </c>
      <c r="R174" s="9">
        <f t="shared" si="2"/>
        <v>0</v>
      </c>
    </row>
    <row r="175" spans="2:18" ht="33.75" x14ac:dyDescent="0.25">
      <c r="B175" s="4">
        <v>166</v>
      </c>
      <c r="C175" s="4" t="s">
        <v>4</v>
      </c>
      <c r="D175" s="25" t="s">
        <v>199</v>
      </c>
      <c r="E175" s="24" t="s">
        <v>262</v>
      </c>
      <c r="F175" s="25" t="s">
        <v>731</v>
      </c>
      <c r="G175" s="25" t="s">
        <v>483</v>
      </c>
      <c r="H175" s="25" t="s">
        <v>732</v>
      </c>
      <c r="I175" s="25" t="s">
        <v>733</v>
      </c>
      <c r="J175" s="25" t="s">
        <v>588</v>
      </c>
      <c r="K175" s="5" t="s">
        <v>5</v>
      </c>
      <c r="L175" s="6" t="s">
        <v>734</v>
      </c>
      <c r="M175" s="5">
        <v>42515</v>
      </c>
      <c r="N175" s="7" t="s">
        <v>735</v>
      </c>
      <c r="O175" s="6" t="s">
        <v>736</v>
      </c>
      <c r="P175" s="8">
        <v>5178.78</v>
      </c>
      <c r="Q175" s="8">
        <v>3937.84</v>
      </c>
      <c r="R175" s="9">
        <f t="shared" si="2"/>
        <v>1240.9399999999996</v>
      </c>
    </row>
    <row r="176" spans="2:18" ht="33.75" x14ac:dyDescent="0.25">
      <c r="B176" s="4">
        <v>167</v>
      </c>
      <c r="C176" s="4" t="s">
        <v>4</v>
      </c>
      <c r="D176" s="25" t="s">
        <v>199</v>
      </c>
      <c r="E176" s="24" t="s">
        <v>737</v>
      </c>
      <c r="F176" s="25" t="s">
        <v>207</v>
      </c>
      <c r="G176" s="25" t="s">
        <v>268</v>
      </c>
      <c r="H176" s="25" t="s">
        <v>230</v>
      </c>
      <c r="I176" s="25" t="s">
        <v>738</v>
      </c>
      <c r="J176" s="25" t="s">
        <v>230</v>
      </c>
      <c r="K176" s="5" t="s">
        <v>739</v>
      </c>
      <c r="L176" s="6" t="s">
        <v>740</v>
      </c>
      <c r="M176" s="5">
        <v>42516</v>
      </c>
      <c r="N176" s="7" t="s">
        <v>741</v>
      </c>
      <c r="O176" s="6" t="s">
        <v>121</v>
      </c>
      <c r="P176" s="8">
        <v>246.4</v>
      </c>
      <c r="Q176" s="8">
        <v>195.1</v>
      </c>
      <c r="R176" s="9">
        <f t="shared" si="2"/>
        <v>51.300000000000011</v>
      </c>
    </row>
    <row r="177" spans="2:18" ht="22.5" x14ac:dyDescent="0.25">
      <c r="B177" s="4">
        <v>168</v>
      </c>
      <c r="C177" s="4" t="s">
        <v>4</v>
      </c>
      <c r="D177" s="25" t="s">
        <v>199</v>
      </c>
      <c r="E177" s="24" t="s">
        <v>742</v>
      </c>
      <c r="F177" s="25" t="s">
        <v>207</v>
      </c>
      <c r="G177" s="25" t="s">
        <v>309</v>
      </c>
      <c r="H177" s="25" t="s">
        <v>230</v>
      </c>
      <c r="I177" s="25" t="s">
        <v>759</v>
      </c>
      <c r="J177" s="25" t="s">
        <v>230</v>
      </c>
      <c r="K177" s="5" t="s">
        <v>5</v>
      </c>
      <c r="L177" s="6" t="s">
        <v>760</v>
      </c>
      <c r="M177" s="5">
        <v>42516</v>
      </c>
      <c r="N177" s="7" t="s">
        <v>115</v>
      </c>
      <c r="O177" s="6" t="s">
        <v>114</v>
      </c>
      <c r="P177" s="8">
        <v>100.8</v>
      </c>
      <c r="Q177" s="8">
        <v>100.8</v>
      </c>
      <c r="R177" s="9">
        <f t="shared" si="2"/>
        <v>0</v>
      </c>
    </row>
    <row r="178" spans="2:18" ht="22.5" x14ac:dyDescent="0.25">
      <c r="B178" s="4">
        <v>169</v>
      </c>
      <c r="C178" s="4" t="s">
        <v>4</v>
      </c>
      <c r="D178" s="25" t="s">
        <v>199</v>
      </c>
      <c r="E178" s="24" t="s">
        <v>380</v>
      </c>
      <c r="F178" s="25" t="s">
        <v>219</v>
      </c>
      <c r="G178" s="25" t="s">
        <v>264</v>
      </c>
      <c r="H178" s="25" t="s">
        <v>248</v>
      </c>
      <c r="I178" s="25" t="s">
        <v>761</v>
      </c>
      <c r="J178" s="25" t="s">
        <v>270</v>
      </c>
      <c r="K178" s="5" t="s">
        <v>5</v>
      </c>
      <c r="L178" s="6" t="s">
        <v>762</v>
      </c>
      <c r="M178" s="5">
        <v>42516</v>
      </c>
      <c r="N178" s="7" t="s">
        <v>57</v>
      </c>
      <c r="O178" s="6" t="s">
        <v>56</v>
      </c>
      <c r="P178" s="8">
        <v>1960</v>
      </c>
      <c r="Q178" s="8">
        <v>1327.2</v>
      </c>
      <c r="R178" s="9">
        <f t="shared" si="2"/>
        <v>632.79999999999995</v>
      </c>
    </row>
    <row r="179" spans="2:18" ht="22.5" x14ac:dyDescent="0.25">
      <c r="B179" s="4">
        <v>170</v>
      </c>
      <c r="C179" s="4" t="s">
        <v>3</v>
      </c>
      <c r="D179" s="25" t="s">
        <v>199</v>
      </c>
      <c r="E179" s="24" t="s">
        <v>763</v>
      </c>
      <c r="F179" s="25" t="s">
        <v>207</v>
      </c>
      <c r="G179" s="25" t="s">
        <v>764</v>
      </c>
      <c r="H179" s="25" t="s">
        <v>230</v>
      </c>
      <c r="I179" s="25" t="s">
        <v>765</v>
      </c>
      <c r="J179" s="25" t="s">
        <v>766</v>
      </c>
      <c r="K179" s="5" t="s">
        <v>676</v>
      </c>
      <c r="L179" s="6" t="s">
        <v>767</v>
      </c>
      <c r="M179" s="5">
        <v>42516</v>
      </c>
      <c r="N179" s="7" t="s">
        <v>678</v>
      </c>
      <c r="O179" s="6" t="s">
        <v>679</v>
      </c>
      <c r="P179" s="8">
        <f>168.81+369.6</f>
        <v>538.41000000000008</v>
      </c>
      <c r="Q179" s="8">
        <v>547.94000000000005</v>
      </c>
      <c r="R179" s="9">
        <f t="shared" si="2"/>
        <v>-9.5299999999999727</v>
      </c>
    </row>
    <row r="180" spans="2:18" ht="33.75" x14ac:dyDescent="0.25">
      <c r="B180" s="4">
        <v>171</v>
      </c>
      <c r="C180" s="4" t="s">
        <v>3</v>
      </c>
      <c r="D180" s="25" t="s">
        <v>199</v>
      </c>
      <c r="E180" s="24" t="s">
        <v>742</v>
      </c>
      <c r="F180" s="25" t="s">
        <v>207</v>
      </c>
      <c r="G180" s="11" t="s">
        <v>292</v>
      </c>
      <c r="H180" s="25" t="s">
        <v>209</v>
      </c>
      <c r="I180" s="25" t="s">
        <v>293</v>
      </c>
      <c r="J180" s="25" t="s">
        <v>582</v>
      </c>
      <c r="K180" s="5" t="s">
        <v>6</v>
      </c>
      <c r="L180" s="6" t="s">
        <v>743</v>
      </c>
      <c r="M180" s="5">
        <v>42520</v>
      </c>
      <c r="N180" s="7" t="s">
        <v>96</v>
      </c>
      <c r="O180" s="6" t="s">
        <v>73</v>
      </c>
      <c r="P180" s="8">
        <v>155.68</v>
      </c>
      <c r="Q180" s="8">
        <v>155.68</v>
      </c>
      <c r="R180" s="9">
        <f t="shared" si="2"/>
        <v>0</v>
      </c>
    </row>
    <row r="181" spans="2:18" ht="33.75" x14ac:dyDescent="0.25">
      <c r="B181" s="4">
        <v>172</v>
      </c>
      <c r="C181" s="4" t="s">
        <v>4</v>
      </c>
      <c r="D181" s="25" t="s">
        <v>199</v>
      </c>
      <c r="E181" s="24" t="s">
        <v>240</v>
      </c>
      <c r="F181" s="25" t="s">
        <v>234</v>
      </c>
      <c r="G181" s="11" t="s">
        <v>744</v>
      </c>
      <c r="H181" s="25" t="s">
        <v>252</v>
      </c>
      <c r="I181" s="25" t="s">
        <v>745</v>
      </c>
      <c r="J181" s="25" t="s">
        <v>746</v>
      </c>
      <c r="K181" s="5" t="s">
        <v>5</v>
      </c>
      <c r="L181" s="6" t="s">
        <v>747</v>
      </c>
      <c r="M181" s="5">
        <v>42520</v>
      </c>
      <c r="N181" s="7" t="s">
        <v>748</v>
      </c>
      <c r="O181" s="6" t="s">
        <v>749</v>
      </c>
      <c r="P181" s="8">
        <v>2688</v>
      </c>
      <c r="Q181" s="8">
        <v>2576</v>
      </c>
      <c r="R181" s="9">
        <f t="shared" si="2"/>
        <v>112</v>
      </c>
    </row>
    <row r="182" spans="2:18" ht="22.5" x14ac:dyDescent="0.25">
      <c r="B182" s="4">
        <v>173</v>
      </c>
      <c r="C182" s="4" t="s">
        <v>4</v>
      </c>
      <c r="D182" s="25" t="s">
        <v>199</v>
      </c>
      <c r="E182" s="24" t="s">
        <v>325</v>
      </c>
      <c r="F182" s="25" t="s">
        <v>207</v>
      </c>
      <c r="G182" s="11" t="s">
        <v>309</v>
      </c>
      <c r="H182" s="25" t="s">
        <v>230</v>
      </c>
      <c r="I182" s="25" t="s">
        <v>750</v>
      </c>
      <c r="J182" s="25" t="s">
        <v>751</v>
      </c>
      <c r="K182" s="5" t="s">
        <v>5</v>
      </c>
      <c r="L182" s="6" t="s">
        <v>752</v>
      </c>
      <c r="M182" s="5">
        <v>42520</v>
      </c>
      <c r="N182" s="7" t="s">
        <v>753</v>
      </c>
      <c r="O182" s="6" t="s">
        <v>31</v>
      </c>
      <c r="P182" s="8">
        <v>879.98</v>
      </c>
      <c r="Q182" s="8">
        <v>806.53</v>
      </c>
      <c r="R182" s="9">
        <f t="shared" si="2"/>
        <v>73.450000000000045</v>
      </c>
    </row>
    <row r="183" spans="2:18" ht="22.5" x14ac:dyDescent="0.25">
      <c r="B183" s="4">
        <v>174</v>
      </c>
      <c r="C183" s="4" t="s">
        <v>4</v>
      </c>
      <c r="D183" s="25" t="s">
        <v>199</v>
      </c>
      <c r="E183" s="24" t="s">
        <v>240</v>
      </c>
      <c r="F183" s="25" t="s">
        <v>263</v>
      </c>
      <c r="G183" s="25" t="s">
        <v>331</v>
      </c>
      <c r="H183" s="25" t="s">
        <v>754</v>
      </c>
      <c r="I183" s="25" t="s">
        <v>755</v>
      </c>
      <c r="J183" s="25" t="s">
        <v>270</v>
      </c>
      <c r="K183" s="5" t="s">
        <v>5</v>
      </c>
      <c r="L183" s="6" t="s">
        <v>756</v>
      </c>
      <c r="M183" s="5">
        <v>42520</v>
      </c>
      <c r="N183" s="7" t="s">
        <v>57</v>
      </c>
      <c r="O183" s="6" t="s">
        <v>56</v>
      </c>
      <c r="P183" s="8">
        <v>2046.8</v>
      </c>
      <c r="Q183" s="8">
        <v>2046.8</v>
      </c>
      <c r="R183" s="9">
        <f t="shared" si="2"/>
        <v>0</v>
      </c>
    </row>
    <row r="184" spans="2:18" ht="22.5" x14ac:dyDescent="0.25">
      <c r="B184" s="4">
        <v>175</v>
      </c>
      <c r="C184" s="4" t="s">
        <v>4</v>
      </c>
      <c r="D184" s="25" t="s">
        <v>199</v>
      </c>
      <c r="E184" s="24" t="s">
        <v>758</v>
      </c>
      <c r="F184" s="25">
        <v>311</v>
      </c>
      <c r="G184" s="25" t="s">
        <v>208</v>
      </c>
      <c r="H184" s="25" t="s">
        <v>230</v>
      </c>
      <c r="I184" s="25" t="s">
        <v>194</v>
      </c>
      <c r="J184" s="25" t="s">
        <v>565</v>
      </c>
      <c r="K184" s="5" t="s">
        <v>7</v>
      </c>
      <c r="L184" s="6" t="s">
        <v>757</v>
      </c>
      <c r="M184" s="5">
        <v>42521</v>
      </c>
      <c r="N184" s="7" t="s">
        <v>13</v>
      </c>
      <c r="O184" s="6" t="s">
        <v>8</v>
      </c>
      <c r="P184" s="31">
        <v>3956.74</v>
      </c>
      <c r="Q184" s="8">
        <v>3310.35</v>
      </c>
      <c r="R184" s="9">
        <f t="shared" si="2"/>
        <v>646.38999999999987</v>
      </c>
    </row>
    <row r="185" spans="2:18" ht="33.75" x14ac:dyDescent="0.25">
      <c r="B185" s="4">
        <v>176</v>
      </c>
      <c r="C185" s="4" t="s">
        <v>4</v>
      </c>
      <c r="D185" s="25" t="s">
        <v>199</v>
      </c>
      <c r="E185" s="24" t="s">
        <v>325</v>
      </c>
      <c r="F185" s="25" t="s">
        <v>234</v>
      </c>
      <c r="G185" s="25" t="s">
        <v>225</v>
      </c>
      <c r="H185" s="25" t="s">
        <v>474</v>
      </c>
      <c r="I185" s="25" t="s">
        <v>968</v>
      </c>
      <c r="J185" s="25" t="s">
        <v>476</v>
      </c>
      <c r="K185" s="5" t="s">
        <v>5</v>
      </c>
      <c r="L185" s="6" t="s">
        <v>502</v>
      </c>
      <c r="M185" s="5">
        <v>42524</v>
      </c>
      <c r="N185" s="7" t="s">
        <v>969</v>
      </c>
      <c r="O185" s="6" t="s">
        <v>970</v>
      </c>
      <c r="P185" s="31">
        <v>1928.88</v>
      </c>
      <c r="Q185" s="8">
        <v>1722.21</v>
      </c>
      <c r="R185" s="9">
        <f t="shared" si="2"/>
        <v>206.67000000000007</v>
      </c>
    </row>
    <row r="186" spans="2:18" ht="45" x14ac:dyDescent="0.25">
      <c r="B186" s="4">
        <v>177</v>
      </c>
      <c r="C186" s="4" t="s">
        <v>3</v>
      </c>
      <c r="D186" s="25" t="s">
        <v>199</v>
      </c>
      <c r="E186" s="24" t="s">
        <v>971</v>
      </c>
      <c r="F186" s="25">
        <v>211</v>
      </c>
      <c r="G186" s="25" t="s">
        <v>374</v>
      </c>
      <c r="H186" s="25" t="s">
        <v>466</v>
      </c>
      <c r="I186" s="25" t="s">
        <v>605</v>
      </c>
      <c r="J186" s="25" t="s">
        <v>481</v>
      </c>
      <c r="K186" s="5" t="s">
        <v>5</v>
      </c>
      <c r="L186" s="6" t="s">
        <v>972</v>
      </c>
      <c r="M186" s="5">
        <v>42527</v>
      </c>
      <c r="N186" s="7" t="s">
        <v>10</v>
      </c>
      <c r="O186" s="6" t="s">
        <v>9</v>
      </c>
      <c r="P186" s="8">
        <v>3669.12</v>
      </c>
      <c r="Q186" s="8">
        <f>1638+748.8</f>
        <v>2386.8000000000002</v>
      </c>
      <c r="R186" s="9">
        <f t="shared" si="2"/>
        <v>1282.3199999999997</v>
      </c>
    </row>
    <row r="187" spans="2:18" x14ac:dyDescent="0.25">
      <c r="B187" s="4">
        <v>178</v>
      </c>
      <c r="C187" s="4" t="s">
        <v>4</v>
      </c>
      <c r="D187" s="25" t="s">
        <v>199</v>
      </c>
      <c r="E187" s="24" t="s">
        <v>276</v>
      </c>
      <c r="F187" s="25">
        <v>311</v>
      </c>
      <c r="G187" s="25" t="s">
        <v>973</v>
      </c>
      <c r="H187" s="25" t="s">
        <v>484</v>
      </c>
      <c r="I187" s="12" t="s">
        <v>429</v>
      </c>
      <c r="J187" s="12" t="s">
        <v>486</v>
      </c>
      <c r="K187" s="5" t="s">
        <v>5</v>
      </c>
      <c r="L187" s="6" t="s">
        <v>974</v>
      </c>
      <c r="M187" s="5">
        <v>42528</v>
      </c>
      <c r="N187" s="7" t="s">
        <v>432</v>
      </c>
      <c r="O187" s="36" t="s">
        <v>433</v>
      </c>
      <c r="P187" s="8">
        <v>5850.21</v>
      </c>
      <c r="Q187" s="8">
        <v>5323</v>
      </c>
      <c r="R187" s="9">
        <f t="shared" si="2"/>
        <v>527.21</v>
      </c>
    </row>
    <row r="188" spans="2:18" ht="33.75" x14ac:dyDescent="0.25">
      <c r="B188" s="4">
        <v>179</v>
      </c>
      <c r="C188" s="4" t="s">
        <v>4</v>
      </c>
      <c r="D188" s="25" t="s">
        <v>199</v>
      </c>
      <c r="E188" s="24" t="s">
        <v>317</v>
      </c>
      <c r="F188" s="25" t="s">
        <v>219</v>
      </c>
      <c r="G188" s="25" t="s">
        <v>364</v>
      </c>
      <c r="H188" s="25" t="s">
        <v>975</v>
      </c>
      <c r="I188" s="25" t="s">
        <v>976</v>
      </c>
      <c r="J188" s="25" t="s">
        <v>977</v>
      </c>
      <c r="K188" s="5" t="s">
        <v>5</v>
      </c>
      <c r="L188" s="6" t="s">
        <v>978</v>
      </c>
      <c r="M188" s="5">
        <v>42529</v>
      </c>
      <c r="N188" s="7" t="s">
        <v>571</v>
      </c>
      <c r="O188" s="6" t="s">
        <v>572</v>
      </c>
      <c r="P188" s="8">
        <v>616</v>
      </c>
      <c r="Q188" s="8">
        <v>550</v>
      </c>
      <c r="R188" s="9">
        <f t="shared" si="2"/>
        <v>66</v>
      </c>
    </row>
    <row r="189" spans="2:18" ht="22.5" x14ac:dyDescent="0.25">
      <c r="B189" s="4">
        <v>180</v>
      </c>
      <c r="C189" s="4" t="s">
        <v>3</v>
      </c>
      <c r="D189" s="25" t="s">
        <v>199</v>
      </c>
      <c r="E189" s="25" t="s">
        <v>979</v>
      </c>
      <c r="F189" s="25">
        <v>211</v>
      </c>
      <c r="G189" s="25" t="s">
        <v>374</v>
      </c>
      <c r="H189" s="25" t="s">
        <v>375</v>
      </c>
      <c r="I189" s="25" t="s">
        <v>249</v>
      </c>
      <c r="J189" s="25" t="s">
        <v>982</v>
      </c>
      <c r="K189" s="5" t="s">
        <v>5</v>
      </c>
      <c r="L189" s="6" t="s">
        <v>985</v>
      </c>
      <c r="M189" s="5">
        <v>42530</v>
      </c>
      <c r="N189" s="7" t="s">
        <v>170</v>
      </c>
      <c r="O189" s="6" t="s">
        <v>169</v>
      </c>
      <c r="P189" s="8">
        <v>2834.98</v>
      </c>
      <c r="Q189" s="8">
        <v>1916.51</v>
      </c>
      <c r="R189" s="9">
        <f t="shared" si="2"/>
        <v>918.47</v>
      </c>
    </row>
    <row r="190" spans="2:18" ht="22.5" x14ac:dyDescent="0.25">
      <c r="B190" s="4">
        <v>181</v>
      </c>
      <c r="C190" s="4" t="s">
        <v>3</v>
      </c>
      <c r="D190" s="25" t="s">
        <v>199</v>
      </c>
      <c r="E190" s="25" t="s">
        <v>980</v>
      </c>
      <c r="F190" s="25" t="s">
        <v>219</v>
      </c>
      <c r="G190" s="25" t="s">
        <v>374</v>
      </c>
      <c r="H190" s="25" t="s">
        <v>375</v>
      </c>
      <c r="I190" s="25" t="s">
        <v>249</v>
      </c>
      <c r="J190" s="12" t="s">
        <v>983</v>
      </c>
      <c r="K190" s="5" t="s">
        <v>5</v>
      </c>
      <c r="L190" s="6" t="s">
        <v>986</v>
      </c>
      <c r="M190" s="5">
        <v>42530</v>
      </c>
      <c r="N190" s="7" t="s">
        <v>151</v>
      </c>
      <c r="O190" s="6" t="s">
        <v>150</v>
      </c>
      <c r="P190" s="8">
        <v>2438.09</v>
      </c>
      <c r="Q190" s="8">
        <v>2363.4499999999998</v>
      </c>
      <c r="R190" s="9">
        <f t="shared" si="2"/>
        <v>74.640000000000327</v>
      </c>
    </row>
    <row r="191" spans="2:18" ht="22.5" x14ac:dyDescent="0.25">
      <c r="B191" s="4">
        <v>182</v>
      </c>
      <c r="C191" s="4" t="s">
        <v>3</v>
      </c>
      <c r="D191" s="25" t="s">
        <v>199</v>
      </c>
      <c r="E191" s="25" t="s">
        <v>981</v>
      </c>
      <c r="F191" s="25" t="s">
        <v>219</v>
      </c>
      <c r="G191" s="25" t="s">
        <v>374</v>
      </c>
      <c r="H191" s="25" t="s">
        <v>375</v>
      </c>
      <c r="I191" s="25" t="s">
        <v>249</v>
      </c>
      <c r="J191" s="25" t="s">
        <v>984</v>
      </c>
      <c r="K191" s="5" t="s">
        <v>5</v>
      </c>
      <c r="L191" s="6" t="s">
        <v>987</v>
      </c>
      <c r="M191" s="5">
        <v>42530</v>
      </c>
      <c r="N191" s="7" t="s">
        <v>153</v>
      </c>
      <c r="O191" s="6" t="s">
        <v>152</v>
      </c>
      <c r="P191" s="8">
        <v>1133.99</v>
      </c>
      <c r="Q191" s="8">
        <v>961.88</v>
      </c>
      <c r="R191" s="9">
        <f t="shared" si="2"/>
        <v>172.11</v>
      </c>
    </row>
    <row r="192" spans="2:18" ht="33.75" x14ac:dyDescent="0.25">
      <c r="B192" s="4">
        <v>183</v>
      </c>
      <c r="C192" s="4" t="s">
        <v>4</v>
      </c>
      <c r="D192" s="25" t="s">
        <v>199</v>
      </c>
      <c r="E192" s="24" t="s">
        <v>256</v>
      </c>
      <c r="F192" s="25">
        <v>211</v>
      </c>
      <c r="G192" s="25" t="s">
        <v>374</v>
      </c>
      <c r="H192" s="25" t="s">
        <v>377</v>
      </c>
      <c r="I192" s="25" t="s">
        <v>378</v>
      </c>
      <c r="J192" s="25" t="s">
        <v>379</v>
      </c>
      <c r="K192" s="5" t="s">
        <v>5</v>
      </c>
      <c r="L192" s="6" t="s">
        <v>988</v>
      </c>
      <c r="M192" s="5">
        <v>42534</v>
      </c>
      <c r="N192" s="7" t="s">
        <v>156</v>
      </c>
      <c r="O192" s="6" t="s">
        <v>155</v>
      </c>
      <c r="P192" s="105">
        <v>1746</v>
      </c>
      <c r="Q192" s="8">
        <v>253.5</v>
      </c>
      <c r="R192" s="9">
        <f t="shared" si="2"/>
        <v>1492.5</v>
      </c>
    </row>
    <row r="193" spans="2:18" ht="33.75" x14ac:dyDescent="0.25">
      <c r="B193" s="4">
        <v>184</v>
      </c>
      <c r="C193" s="4" t="s">
        <v>4</v>
      </c>
      <c r="D193" s="25" t="s">
        <v>199</v>
      </c>
      <c r="E193" s="24" t="s">
        <v>256</v>
      </c>
      <c r="F193" s="25">
        <v>211</v>
      </c>
      <c r="G193" s="25" t="s">
        <v>374</v>
      </c>
      <c r="H193" s="25" t="s">
        <v>377</v>
      </c>
      <c r="I193" s="25" t="s">
        <v>378</v>
      </c>
      <c r="J193" s="25" t="s">
        <v>379</v>
      </c>
      <c r="K193" s="5" t="s">
        <v>5</v>
      </c>
      <c r="L193" s="6" t="s">
        <v>989</v>
      </c>
      <c r="M193" s="5">
        <v>42534</v>
      </c>
      <c r="N193" s="7" t="s">
        <v>156</v>
      </c>
      <c r="O193" s="6" t="s">
        <v>155</v>
      </c>
      <c r="P193" s="105"/>
      <c r="Q193" s="8">
        <v>605.6</v>
      </c>
      <c r="R193" s="9">
        <f t="shared" si="2"/>
        <v>-605.6</v>
      </c>
    </row>
    <row r="194" spans="2:18" ht="33.75" x14ac:dyDescent="0.25">
      <c r="B194" s="4">
        <v>185</v>
      </c>
      <c r="C194" s="4" t="s">
        <v>4</v>
      </c>
      <c r="D194" s="25" t="s">
        <v>199</v>
      </c>
      <c r="E194" s="24" t="s">
        <v>256</v>
      </c>
      <c r="F194" s="25">
        <v>211</v>
      </c>
      <c r="G194" s="25" t="s">
        <v>374</v>
      </c>
      <c r="H194" s="25" t="s">
        <v>377</v>
      </c>
      <c r="I194" s="25" t="s">
        <v>378</v>
      </c>
      <c r="J194" s="25" t="s">
        <v>379</v>
      </c>
      <c r="K194" s="5" t="s">
        <v>5</v>
      </c>
      <c r="L194" s="6" t="s">
        <v>990</v>
      </c>
      <c r="M194" s="5">
        <v>42534</v>
      </c>
      <c r="N194" s="7" t="s">
        <v>156</v>
      </c>
      <c r="O194" s="6" t="s">
        <v>155</v>
      </c>
      <c r="P194" s="105"/>
      <c r="Q194" s="8">
        <v>314.7</v>
      </c>
      <c r="R194" s="9">
        <f t="shared" si="2"/>
        <v>-314.7</v>
      </c>
    </row>
    <row r="195" spans="2:18" ht="33.75" x14ac:dyDescent="0.25">
      <c r="B195" s="4">
        <v>186</v>
      </c>
      <c r="C195" s="4" t="s">
        <v>4</v>
      </c>
      <c r="D195" s="25" t="s">
        <v>199</v>
      </c>
      <c r="E195" s="24" t="s">
        <v>256</v>
      </c>
      <c r="F195" s="25">
        <v>211</v>
      </c>
      <c r="G195" s="25" t="s">
        <v>374</v>
      </c>
      <c r="H195" s="25" t="s">
        <v>377</v>
      </c>
      <c r="I195" s="25" t="s">
        <v>378</v>
      </c>
      <c r="J195" s="25" t="s">
        <v>379</v>
      </c>
      <c r="K195" s="5" t="s">
        <v>5</v>
      </c>
      <c r="L195" s="6" t="s">
        <v>991</v>
      </c>
      <c r="M195" s="5">
        <v>42534</v>
      </c>
      <c r="N195" s="7" t="s">
        <v>156</v>
      </c>
      <c r="O195" s="6" t="s">
        <v>155</v>
      </c>
      <c r="P195" s="105"/>
      <c r="Q195" s="8">
        <v>201.05</v>
      </c>
      <c r="R195" s="9">
        <f t="shared" si="2"/>
        <v>-201.05</v>
      </c>
    </row>
    <row r="196" spans="2:18" ht="33.75" x14ac:dyDescent="0.25">
      <c r="B196" s="4">
        <v>187</v>
      </c>
      <c r="C196" s="4" t="s">
        <v>4</v>
      </c>
      <c r="D196" s="25" t="s">
        <v>199</v>
      </c>
      <c r="E196" s="24" t="s">
        <v>256</v>
      </c>
      <c r="F196" s="25">
        <v>211</v>
      </c>
      <c r="G196" s="25" t="s">
        <v>374</v>
      </c>
      <c r="H196" s="25" t="s">
        <v>377</v>
      </c>
      <c r="I196" s="25" t="s">
        <v>378</v>
      </c>
      <c r="J196" s="25" t="s">
        <v>379</v>
      </c>
      <c r="K196" s="5" t="s">
        <v>5</v>
      </c>
      <c r="L196" s="6" t="s">
        <v>992</v>
      </c>
      <c r="M196" s="5">
        <v>42534</v>
      </c>
      <c r="N196" s="7" t="s">
        <v>156</v>
      </c>
      <c r="O196" s="6" t="s">
        <v>155</v>
      </c>
      <c r="P196" s="105"/>
      <c r="Q196" s="8">
        <v>371.15</v>
      </c>
      <c r="R196" s="9">
        <f t="shared" si="2"/>
        <v>-371.15</v>
      </c>
    </row>
    <row r="197" spans="2:18" ht="45" x14ac:dyDescent="0.25">
      <c r="B197" s="4">
        <v>188</v>
      </c>
      <c r="C197" s="4" t="s">
        <v>4</v>
      </c>
      <c r="D197" s="25" t="s">
        <v>199</v>
      </c>
      <c r="E197" s="24" t="s">
        <v>993</v>
      </c>
      <c r="F197" s="25" t="s">
        <v>219</v>
      </c>
      <c r="G197" s="25" t="s">
        <v>994</v>
      </c>
      <c r="H197" s="25" t="s">
        <v>375</v>
      </c>
      <c r="I197" s="25" t="s">
        <v>995</v>
      </c>
      <c r="J197" s="25" t="s">
        <v>996</v>
      </c>
      <c r="K197" s="5" t="s">
        <v>5</v>
      </c>
      <c r="L197" s="6" t="s">
        <v>997</v>
      </c>
      <c r="M197" s="5">
        <v>42531</v>
      </c>
      <c r="N197" s="7" t="s">
        <v>659</v>
      </c>
      <c r="O197" s="6" t="s">
        <v>660</v>
      </c>
      <c r="P197" s="8">
        <f>900.37-135</f>
        <v>765.37</v>
      </c>
      <c r="Q197" s="8">
        <v>785.04</v>
      </c>
      <c r="R197" s="9">
        <f t="shared" si="2"/>
        <v>-19.669999999999959</v>
      </c>
    </row>
    <row r="198" spans="2:18" ht="33.75" x14ac:dyDescent="0.25">
      <c r="B198" s="4">
        <v>189</v>
      </c>
      <c r="C198" s="4" t="s">
        <v>3</v>
      </c>
      <c r="D198" s="25" t="s">
        <v>199</v>
      </c>
      <c r="E198" s="24" t="s">
        <v>998</v>
      </c>
      <c r="F198" s="25" t="s">
        <v>207</v>
      </c>
      <c r="G198" s="25" t="s">
        <v>349</v>
      </c>
      <c r="H198" s="25" t="s">
        <v>230</v>
      </c>
      <c r="I198" s="25" t="s">
        <v>999</v>
      </c>
      <c r="J198" s="25" t="s">
        <v>582</v>
      </c>
      <c r="K198" s="5" t="s">
        <v>5</v>
      </c>
      <c r="L198" s="6" t="s">
        <v>1000</v>
      </c>
      <c r="M198" s="5">
        <v>42534</v>
      </c>
      <c r="N198" s="7" t="s">
        <v>1001</v>
      </c>
      <c r="O198" s="6" t="s">
        <v>1002</v>
      </c>
      <c r="P198" s="8">
        <f>336*2</f>
        <v>672</v>
      </c>
      <c r="Q198" s="8">
        <v>684</v>
      </c>
      <c r="R198" s="9">
        <f t="shared" si="2"/>
        <v>-12</v>
      </c>
    </row>
    <row r="199" spans="2:18" ht="45" x14ac:dyDescent="0.25">
      <c r="B199" s="4">
        <v>190</v>
      </c>
      <c r="C199" s="4" t="s">
        <v>3</v>
      </c>
      <c r="D199" s="25" t="s">
        <v>199</v>
      </c>
      <c r="E199" s="24" t="s">
        <v>1003</v>
      </c>
      <c r="F199" s="25" t="s">
        <v>219</v>
      </c>
      <c r="G199" s="25" t="s">
        <v>727</v>
      </c>
      <c r="H199" s="25" t="s">
        <v>248</v>
      </c>
      <c r="I199" s="25" t="s">
        <v>1004</v>
      </c>
      <c r="J199" s="25" t="s">
        <v>1005</v>
      </c>
      <c r="K199" s="5" t="s">
        <v>5</v>
      </c>
      <c r="L199" s="6" t="s">
        <v>1006</v>
      </c>
      <c r="M199" s="5">
        <v>42535</v>
      </c>
      <c r="N199" s="7" t="s">
        <v>1007</v>
      </c>
      <c r="O199" s="6" t="s">
        <v>1008</v>
      </c>
      <c r="P199" s="8">
        <v>1344</v>
      </c>
      <c r="Q199" s="8">
        <v>1368</v>
      </c>
      <c r="R199" s="9">
        <f t="shared" si="2"/>
        <v>-24</v>
      </c>
    </row>
    <row r="200" spans="2:18" x14ac:dyDescent="0.25">
      <c r="B200" s="4">
        <v>191</v>
      </c>
      <c r="C200" s="4" t="s">
        <v>4</v>
      </c>
      <c r="D200" s="25" t="s">
        <v>199</v>
      </c>
      <c r="E200" s="24" t="s">
        <v>1009</v>
      </c>
      <c r="F200" s="25" t="s">
        <v>219</v>
      </c>
      <c r="G200" s="25" t="s">
        <v>662</v>
      </c>
      <c r="H200" s="25" t="s">
        <v>356</v>
      </c>
      <c r="I200" s="25" t="s">
        <v>663</v>
      </c>
      <c r="J200" s="25" t="s">
        <v>664</v>
      </c>
      <c r="K200" s="5" t="s">
        <v>5</v>
      </c>
      <c r="L200" s="6" t="s">
        <v>1010</v>
      </c>
      <c r="M200" s="5">
        <v>42535</v>
      </c>
      <c r="N200" s="7" t="s">
        <v>666</v>
      </c>
      <c r="O200" s="6" t="s">
        <v>667</v>
      </c>
      <c r="P200" s="8">
        <v>152.68</v>
      </c>
      <c r="Q200" s="8">
        <v>152.68</v>
      </c>
      <c r="R200" s="9">
        <f t="shared" si="2"/>
        <v>0</v>
      </c>
    </row>
    <row r="201" spans="2:18" ht="33.75" x14ac:dyDescent="0.25">
      <c r="B201" s="4">
        <v>192</v>
      </c>
      <c r="C201" s="4" t="s">
        <v>4</v>
      </c>
      <c r="D201" s="25" t="s">
        <v>199</v>
      </c>
      <c r="E201" s="24" t="s">
        <v>1011</v>
      </c>
      <c r="F201" s="25" t="s">
        <v>1012</v>
      </c>
      <c r="G201" s="12" t="s">
        <v>450</v>
      </c>
      <c r="H201" s="25" t="s">
        <v>1013</v>
      </c>
      <c r="I201" s="12" t="s">
        <v>1014</v>
      </c>
      <c r="J201" s="25" t="s">
        <v>453</v>
      </c>
      <c r="K201" s="5" t="s">
        <v>454</v>
      </c>
      <c r="L201" s="6" t="s">
        <v>1015</v>
      </c>
      <c r="M201" s="5">
        <v>42536</v>
      </c>
      <c r="N201" s="7" t="s">
        <v>456</v>
      </c>
      <c r="O201" s="36" t="s">
        <v>457</v>
      </c>
      <c r="P201" s="8">
        <f>204.63+205.2+205.2+621.3+357.96+159.6</f>
        <v>1753.8899999999999</v>
      </c>
      <c r="Q201" s="8">
        <v>986.65</v>
      </c>
      <c r="R201" s="9">
        <f t="shared" si="2"/>
        <v>767.2399999999999</v>
      </c>
    </row>
    <row r="202" spans="2:18" ht="45" x14ac:dyDescent="0.25">
      <c r="B202" s="4">
        <v>193</v>
      </c>
      <c r="C202" s="4" t="s">
        <v>4</v>
      </c>
      <c r="D202" s="25" t="s">
        <v>199</v>
      </c>
      <c r="E202" s="24" t="s">
        <v>291</v>
      </c>
      <c r="F202" s="25" t="s">
        <v>219</v>
      </c>
      <c r="G202" s="12" t="s">
        <v>374</v>
      </c>
      <c r="H202" s="25" t="s">
        <v>375</v>
      </c>
      <c r="I202" s="12" t="s">
        <v>1016</v>
      </c>
      <c r="J202" s="25" t="s">
        <v>996</v>
      </c>
      <c r="K202" s="5" t="s">
        <v>1017</v>
      </c>
      <c r="L202" s="6" t="s">
        <v>1018</v>
      </c>
      <c r="M202" s="5">
        <v>42536</v>
      </c>
      <c r="N202" s="7" t="s">
        <v>1019</v>
      </c>
      <c r="O202" s="36" t="s">
        <v>1020</v>
      </c>
      <c r="P202" s="8">
        <v>253.9</v>
      </c>
      <c r="Q202" s="8">
        <v>195.32</v>
      </c>
      <c r="R202" s="9">
        <f t="shared" ref="R202:R220" si="3">+P202-Q202</f>
        <v>58.580000000000013</v>
      </c>
    </row>
    <row r="203" spans="2:18" ht="33.75" x14ac:dyDescent="0.25">
      <c r="B203" s="4">
        <v>194</v>
      </c>
      <c r="C203" s="4" t="s">
        <v>3</v>
      </c>
      <c r="D203" s="25" t="s">
        <v>199</v>
      </c>
      <c r="E203" s="24" t="s">
        <v>215</v>
      </c>
      <c r="F203" s="25" t="s">
        <v>257</v>
      </c>
      <c r="G203" s="25" t="s">
        <v>468</v>
      </c>
      <c r="H203" s="25" t="s">
        <v>259</v>
      </c>
      <c r="I203" s="25" t="s">
        <v>1021</v>
      </c>
      <c r="J203" s="25" t="s">
        <v>1022</v>
      </c>
      <c r="K203" s="5" t="s">
        <v>5</v>
      </c>
      <c r="L203" s="6" t="s">
        <v>1023</v>
      </c>
      <c r="M203" s="5">
        <v>42536</v>
      </c>
      <c r="N203" s="7" t="s">
        <v>71</v>
      </c>
      <c r="O203" s="6" t="s">
        <v>70</v>
      </c>
      <c r="P203" s="8">
        <v>168</v>
      </c>
      <c r="Q203" s="8">
        <v>136.80000000000001</v>
      </c>
      <c r="R203" s="9">
        <f t="shared" si="3"/>
        <v>31.199999999999989</v>
      </c>
    </row>
    <row r="204" spans="2:18" ht="45" x14ac:dyDescent="0.25">
      <c r="B204" s="4">
        <v>195</v>
      </c>
      <c r="C204" s="4" t="s">
        <v>4</v>
      </c>
      <c r="D204" s="25" t="s">
        <v>199</v>
      </c>
      <c r="E204" s="24" t="s">
        <v>758</v>
      </c>
      <c r="F204" s="25" t="s">
        <v>219</v>
      </c>
      <c r="G204" s="12" t="s">
        <v>374</v>
      </c>
      <c r="H204" s="25" t="s">
        <v>375</v>
      </c>
      <c r="I204" s="12" t="s">
        <v>1016</v>
      </c>
      <c r="J204" s="25" t="s">
        <v>996</v>
      </c>
      <c r="K204" s="5" t="s">
        <v>1017</v>
      </c>
      <c r="L204" s="6" t="s">
        <v>1024</v>
      </c>
      <c r="M204" s="5">
        <v>42538</v>
      </c>
      <c r="N204" s="7" t="s">
        <v>1019</v>
      </c>
      <c r="O204" s="36" t="s">
        <v>1020</v>
      </c>
      <c r="P204" s="8">
        <v>258.44</v>
      </c>
      <c r="Q204" s="8">
        <v>195.32</v>
      </c>
      <c r="R204" s="9">
        <f t="shared" si="3"/>
        <v>63.120000000000005</v>
      </c>
    </row>
    <row r="205" spans="2:18" ht="45" x14ac:dyDescent="0.25">
      <c r="B205" s="4">
        <v>196</v>
      </c>
      <c r="C205" s="4" t="s">
        <v>3</v>
      </c>
      <c r="D205" s="25" t="s">
        <v>199</v>
      </c>
      <c r="E205" s="24" t="s">
        <v>1039</v>
      </c>
      <c r="F205" s="25" t="s">
        <v>219</v>
      </c>
      <c r="G205" s="25" t="s">
        <v>727</v>
      </c>
      <c r="H205" s="25" t="s">
        <v>248</v>
      </c>
      <c r="I205" s="25" t="s">
        <v>1040</v>
      </c>
      <c r="J205" s="25" t="s">
        <v>1041</v>
      </c>
      <c r="K205" s="5" t="s">
        <v>5</v>
      </c>
      <c r="L205" s="6" t="s">
        <v>1042</v>
      </c>
      <c r="M205" s="5">
        <v>42541</v>
      </c>
      <c r="N205" s="7" t="s">
        <v>1043</v>
      </c>
      <c r="O205" s="6" t="s">
        <v>1044</v>
      </c>
      <c r="P205" s="8">
        <v>1539</v>
      </c>
      <c r="Q205" s="8">
        <v>1539</v>
      </c>
      <c r="R205" s="9">
        <f t="shared" si="3"/>
        <v>0</v>
      </c>
    </row>
    <row r="206" spans="2:18" ht="56.25" x14ac:dyDescent="0.25">
      <c r="B206" s="4">
        <v>197</v>
      </c>
      <c r="C206" s="4" t="s">
        <v>4</v>
      </c>
      <c r="D206" s="25" t="s">
        <v>199</v>
      </c>
      <c r="E206" s="24" t="s">
        <v>224</v>
      </c>
      <c r="F206" s="25" t="s">
        <v>339</v>
      </c>
      <c r="G206" s="12" t="s">
        <v>648</v>
      </c>
      <c r="H206" s="25" t="s">
        <v>604</v>
      </c>
      <c r="I206" s="92" t="s">
        <v>1045</v>
      </c>
      <c r="J206" s="25" t="s">
        <v>1046</v>
      </c>
      <c r="K206" s="5" t="s">
        <v>5</v>
      </c>
      <c r="L206" s="6" t="s">
        <v>1047</v>
      </c>
      <c r="M206" s="5">
        <v>42541</v>
      </c>
      <c r="N206" s="7" t="s">
        <v>1048</v>
      </c>
      <c r="O206" s="36" t="s">
        <v>1049</v>
      </c>
      <c r="P206" s="8">
        <v>2990.4</v>
      </c>
      <c r="Q206" s="8">
        <v>2850</v>
      </c>
      <c r="R206" s="9">
        <f t="shared" si="3"/>
        <v>140.40000000000009</v>
      </c>
    </row>
    <row r="207" spans="2:18" ht="22.5" x14ac:dyDescent="0.25">
      <c r="B207" s="4">
        <v>198</v>
      </c>
      <c r="C207" s="4" t="s">
        <v>4</v>
      </c>
      <c r="D207" s="25" t="s">
        <v>199</v>
      </c>
      <c r="E207" s="24" t="s">
        <v>363</v>
      </c>
      <c r="F207" s="25" t="s">
        <v>339</v>
      </c>
      <c r="G207" s="12" t="s">
        <v>973</v>
      </c>
      <c r="H207" s="25" t="s">
        <v>604</v>
      </c>
      <c r="I207" s="100" t="s">
        <v>1050</v>
      </c>
      <c r="J207" s="25" t="s">
        <v>1051</v>
      </c>
      <c r="K207" s="5" t="s">
        <v>5</v>
      </c>
      <c r="L207" s="6" t="s">
        <v>1052</v>
      </c>
      <c r="M207" s="5">
        <v>42542</v>
      </c>
      <c r="N207" s="7" t="s">
        <v>1053</v>
      </c>
      <c r="O207" s="36" t="s">
        <v>1054</v>
      </c>
      <c r="P207" s="8">
        <v>4104</v>
      </c>
      <c r="Q207" s="8">
        <v>2580</v>
      </c>
      <c r="R207" s="9">
        <f t="shared" si="3"/>
        <v>1524</v>
      </c>
    </row>
    <row r="208" spans="2:18" ht="22.5" x14ac:dyDescent="0.25">
      <c r="B208" s="4">
        <v>199</v>
      </c>
      <c r="C208" s="4" t="s">
        <v>4</v>
      </c>
      <c r="D208" s="25" t="s">
        <v>199</v>
      </c>
      <c r="E208" s="24" t="s">
        <v>363</v>
      </c>
      <c r="F208" s="25" t="s">
        <v>339</v>
      </c>
      <c r="G208" s="12" t="s">
        <v>973</v>
      </c>
      <c r="H208" s="25" t="s">
        <v>604</v>
      </c>
      <c r="I208" s="100" t="s">
        <v>1055</v>
      </c>
      <c r="J208" s="25" t="s">
        <v>1051</v>
      </c>
      <c r="K208" s="5" t="s">
        <v>5</v>
      </c>
      <c r="L208" s="6" t="s">
        <v>1056</v>
      </c>
      <c r="M208" s="5">
        <v>42543</v>
      </c>
      <c r="N208" s="7" t="s">
        <v>1057</v>
      </c>
      <c r="O208" s="36" t="s">
        <v>1058</v>
      </c>
      <c r="P208" s="8">
        <f>6582.13-4104</f>
        <v>2478.13</v>
      </c>
      <c r="Q208" s="8">
        <v>2030.78</v>
      </c>
      <c r="R208" s="9">
        <f t="shared" si="3"/>
        <v>447.35000000000014</v>
      </c>
    </row>
    <row r="209" spans="2:18" ht="45" x14ac:dyDescent="0.25">
      <c r="B209" s="4">
        <v>200</v>
      </c>
      <c r="C209" s="4" t="s">
        <v>4</v>
      </c>
      <c r="D209" s="25" t="s">
        <v>199</v>
      </c>
      <c r="E209" s="24" t="s">
        <v>262</v>
      </c>
      <c r="F209" s="25" t="s">
        <v>219</v>
      </c>
      <c r="G209" s="12" t="s">
        <v>374</v>
      </c>
      <c r="H209" s="25" t="s">
        <v>375</v>
      </c>
      <c r="I209" s="12" t="s">
        <v>1016</v>
      </c>
      <c r="J209" s="25" t="s">
        <v>996</v>
      </c>
      <c r="K209" s="5" t="s">
        <v>1017</v>
      </c>
      <c r="L209" s="6" t="s">
        <v>1059</v>
      </c>
      <c r="M209" s="5">
        <v>42543</v>
      </c>
      <c r="N209" s="7" t="s">
        <v>1019</v>
      </c>
      <c r="O209" s="36" t="s">
        <v>1020</v>
      </c>
      <c r="P209" s="8">
        <v>256.02999999999997</v>
      </c>
      <c r="Q209" s="8">
        <v>246.88</v>
      </c>
      <c r="R209" s="9">
        <f t="shared" si="3"/>
        <v>9.1499999999999773</v>
      </c>
    </row>
    <row r="210" spans="2:18" ht="22.5" x14ac:dyDescent="0.25">
      <c r="B210" s="4"/>
      <c r="C210" s="4" t="s">
        <v>1099</v>
      </c>
      <c r="D210" s="25" t="s">
        <v>199</v>
      </c>
      <c r="E210" s="25" t="s">
        <v>1100</v>
      </c>
      <c r="F210" s="25" t="s">
        <v>234</v>
      </c>
      <c r="G210" s="12" t="s">
        <v>1101</v>
      </c>
      <c r="H210" s="25" t="s">
        <v>252</v>
      </c>
      <c r="I210" s="12" t="s">
        <v>1102</v>
      </c>
      <c r="J210" s="25" t="s">
        <v>1103</v>
      </c>
      <c r="K210" s="5" t="s">
        <v>1104</v>
      </c>
      <c r="L210" s="6" t="s">
        <v>1105</v>
      </c>
      <c r="M210" s="5">
        <v>42543</v>
      </c>
      <c r="N210" s="7" t="s">
        <v>1106</v>
      </c>
      <c r="O210" s="36" t="s">
        <v>1107</v>
      </c>
      <c r="P210" s="8">
        <v>3040.2</v>
      </c>
      <c r="Q210" s="8">
        <v>2984.48</v>
      </c>
      <c r="R210" s="9">
        <f t="shared" si="3"/>
        <v>55.7199999999998</v>
      </c>
    </row>
    <row r="211" spans="2:18" ht="45" x14ac:dyDescent="0.25">
      <c r="B211" s="4">
        <v>201</v>
      </c>
      <c r="C211" s="4" t="s">
        <v>4</v>
      </c>
      <c r="D211" s="25" t="s">
        <v>199</v>
      </c>
      <c r="E211" s="24" t="s">
        <v>737</v>
      </c>
      <c r="F211" s="25" t="s">
        <v>257</v>
      </c>
      <c r="G211" s="12" t="s">
        <v>312</v>
      </c>
      <c r="H211" s="25" t="s">
        <v>259</v>
      </c>
      <c r="I211" s="12" t="s">
        <v>1060</v>
      </c>
      <c r="J211" s="25" t="s">
        <v>1061</v>
      </c>
      <c r="K211" s="5" t="s">
        <v>6</v>
      </c>
      <c r="L211" s="6" t="s">
        <v>1062</v>
      </c>
      <c r="M211" s="5">
        <v>42544</v>
      </c>
      <c r="N211" s="7" t="s">
        <v>1063</v>
      </c>
      <c r="O211" s="36" t="s">
        <v>1064</v>
      </c>
      <c r="P211" s="8">
        <v>338.4</v>
      </c>
      <c r="Q211" s="8">
        <v>332.96</v>
      </c>
      <c r="R211" s="9">
        <f t="shared" si="3"/>
        <v>5.4399999999999977</v>
      </c>
    </row>
    <row r="212" spans="2:18" ht="33.75" x14ac:dyDescent="0.25">
      <c r="B212" s="4">
        <v>202</v>
      </c>
      <c r="C212" s="4" t="s">
        <v>4</v>
      </c>
      <c r="D212" s="25" t="s">
        <v>199</v>
      </c>
      <c r="E212" s="24" t="s">
        <v>581</v>
      </c>
      <c r="F212" s="25" t="s">
        <v>219</v>
      </c>
      <c r="G212" s="12" t="s">
        <v>374</v>
      </c>
      <c r="H212" s="25" t="s">
        <v>375</v>
      </c>
      <c r="I212" s="12" t="s">
        <v>1016</v>
      </c>
      <c r="J212" s="25" t="s">
        <v>1065</v>
      </c>
      <c r="K212" s="5" t="s">
        <v>1017</v>
      </c>
      <c r="L212" s="6" t="s">
        <v>1066</v>
      </c>
      <c r="M212" s="5">
        <v>42544</v>
      </c>
      <c r="N212" s="7" t="s">
        <v>1019</v>
      </c>
      <c r="O212" s="36" t="s">
        <v>1020</v>
      </c>
      <c r="P212" s="8">
        <v>62.24</v>
      </c>
      <c r="Q212" s="8">
        <v>40.130000000000003</v>
      </c>
      <c r="R212" s="9">
        <f t="shared" si="3"/>
        <v>22.11</v>
      </c>
    </row>
    <row r="213" spans="2:18" ht="45" x14ac:dyDescent="0.25">
      <c r="B213" s="4">
        <v>203</v>
      </c>
      <c r="C213" s="4" t="s">
        <v>4</v>
      </c>
      <c r="D213" s="25" t="s">
        <v>199</v>
      </c>
      <c r="E213" s="24" t="s">
        <v>1067</v>
      </c>
      <c r="F213" s="25" t="s">
        <v>234</v>
      </c>
      <c r="G213" s="25" t="s">
        <v>1068</v>
      </c>
      <c r="H213" s="25" t="s">
        <v>252</v>
      </c>
      <c r="I213" s="25" t="s">
        <v>599</v>
      </c>
      <c r="J213" s="25" t="s">
        <v>1069</v>
      </c>
      <c r="K213" s="5" t="s">
        <v>5</v>
      </c>
      <c r="L213" s="6" t="s">
        <v>1070</v>
      </c>
      <c r="M213" s="5">
        <v>42544</v>
      </c>
      <c r="N213" s="7" t="s">
        <v>30</v>
      </c>
      <c r="O213" s="6" t="s">
        <v>29</v>
      </c>
      <c r="P213" s="8">
        <v>386.8</v>
      </c>
      <c r="Q213" s="8">
        <v>384.67</v>
      </c>
      <c r="R213" s="9">
        <f t="shared" si="3"/>
        <v>2.1299999999999955</v>
      </c>
    </row>
    <row r="214" spans="2:18" ht="22.5" x14ac:dyDescent="0.25">
      <c r="B214" s="4">
        <v>204</v>
      </c>
      <c r="C214" s="4" t="s">
        <v>3</v>
      </c>
      <c r="D214" s="25" t="s">
        <v>199</v>
      </c>
      <c r="E214" s="24" t="s">
        <v>305</v>
      </c>
      <c r="F214" s="25" t="s">
        <v>339</v>
      </c>
      <c r="G214" s="12" t="s">
        <v>1071</v>
      </c>
      <c r="H214" s="25" t="s">
        <v>604</v>
      </c>
      <c r="I214" s="25" t="s">
        <v>69</v>
      </c>
      <c r="J214" s="25" t="s">
        <v>1072</v>
      </c>
      <c r="K214" s="5" t="s">
        <v>5</v>
      </c>
      <c r="L214" s="6" t="s">
        <v>1073</v>
      </c>
      <c r="M214" s="5">
        <v>42544</v>
      </c>
      <c r="N214" s="7" t="s">
        <v>1074</v>
      </c>
      <c r="O214" s="6" t="s">
        <v>1075</v>
      </c>
      <c r="P214" s="8">
        <v>311.22000000000003</v>
      </c>
      <c r="Q214" s="8">
        <v>311.22000000000003</v>
      </c>
      <c r="R214" s="9">
        <f t="shared" si="3"/>
        <v>0</v>
      </c>
    </row>
    <row r="215" spans="2:18" ht="22.5" x14ac:dyDescent="0.25">
      <c r="B215" s="4">
        <v>205</v>
      </c>
      <c r="C215" s="4" t="s">
        <v>4</v>
      </c>
      <c r="D215" s="25" t="s">
        <v>199</v>
      </c>
      <c r="E215" s="24" t="s">
        <v>661</v>
      </c>
      <c r="F215" s="25" t="s">
        <v>271</v>
      </c>
      <c r="G215" s="12" t="s">
        <v>1076</v>
      </c>
      <c r="H215" s="25" t="s">
        <v>273</v>
      </c>
      <c r="I215" s="12" t="s">
        <v>1077</v>
      </c>
      <c r="J215" s="25" t="s">
        <v>1078</v>
      </c>
      <c r="K215" s="5" t="s">
        <v>1017</v>
      </c>
      <c r="L215" s="6" t="s">
        <v>1079</v>
      </c>
      <c r="M215" s="5">
        <v>42545</v>
      </c>
      <c r="N215" s="7" t="s">
        <v>1019</v>
      </c>
      <c r="O215" s="36" t="s">
        <v>1020</v>
      </c>
      <c r="P215" s="8">
        <v>19.38</v>
      </c>
      <c r="Q215" s="8">
        <v>10.24</v>
      </c>
      <c r="R215" s="9">
        <f t="shared" si="3"/>
        <v>9.1399999999999988</v>
      </c>
    </row>
    <row r="216" spans="2:18" ht="22.5" x14ac:dyDescent="0.25">
      <c r="B216" s="4">
        <v>206</v>
      </c>
      <c r="C216" s="4" t="s">
        <v>3</v>
      </c>
      <c r="D216" s="25" t="s">
        <v>199</v>
      </c>
      <c r="E216" s="24" t="s">
        <v>1080</v>
      </c>
      <c r="F216" s="25" t="s">
        <v>271</v>
      </c>
      <c r="G216" s="25" t="s">
        <v>272</v>
      </c>
      <c r="H216" s="25" t="s">
        <v>273</v>
      </c>
      <c r="I216" s="25" t="s">
        <v>274</v>
      </c>
      <c r="J216" s="12" t="s">
        <v>1081</v>
      </c>
      <c r="K216" s="5" t="s">
        <v>5</v>
      </c>
      <c r="L216" s="6" t="s">
        <v>1082</v>
      </c>
      <c r="M216" s="5">
        <v>42545</v>
      </c>
      <c r="N216" s="7" t="s">
        <v>61</v>
      </c>
      <c r="O216" s="6" t="s">
        <v>60</v>
      </c>
      <c r="P216" s="8">
        <f>58.14+27.36+34.2</f>
        <v>119.7</v>
      </c>
      <c r="Q216" s="8">
        <v>105</v>
      </c>
      <c r="R216" s="9">
        <f t="shared" si="3"/>
        <v>14.700000000000003</v>
      </c>
    </row>
    <row r="217" spans="2:18" ht="22.5" x14ac:dyDescent="0.25">
      <c r="B217" s="4">
        <v>207</v>
      </c>
      <c r="C217" s="4" t="s">
        <v>3</v>
      </c>
      <c r="D217" s="25" t="s">
        <v>199</v>
      </c>
      <c r="E217" s="24" t="s">
        <v>1083</v>
      </c>
      <c r="F217" s="25" t="s">
        <v>219</v>
      </c>
      <c r="G217" s="25" t="s">
        <v>294</v>
      </c>
      <c r="H217" s="25" t="s">
        <v>1084</v>
      </c>
      <c r="I217" s="25" t="s">
        <v>1085</v>
      </c>
      <c r="J217" s="25" t="s">
        <v>723</v>
      </c>
      <c r="K217" s="5" t="s">
        <v>5</v>
      </c>
      <c r="L217" s="6" t="s">
        <v>502</v>
      </c>
      <c r="M217" s="5">
        <v>42548</v>
      </c>
      <c r="N217" s="7" t="s">
        <v>1086</v>
      </c>
      <c r="O217" s="6" t="s">
        <v>1087</v>
      </c>
      <c r="P217" s="8">
        <v>89.6</v>
      </c>
      <c r="Q217" s="8">
        <v>91.2</v>
      </c>
      <c r="R217" s="9">
        <f t="shared" si="3"/>
        <v>-1.6000000000000085</v>
      </c>
    </row>
    <row r="218" spans="2:18" ht="33.75" x14ac:dyDescent="0.25">
      <c r="B218" s="4">
        <v>208</v>
      </c>
      <c r="C218" s="4" t="s">
        <v>3</v>
      </c>
      <c r="D218" s="25" t="s">
        <v>199</v>
      </c>
      <c r="E218" s="24" t="s">
        <v>1088</v>
      </c>
      <c r="F218" s="25" t="s">
        <v>219</v>
      </c>
      <c r="G218" s="25" t="s">
        <v>294</v>
      </c>
      <c r="H218" s="25" t="s">
        <v>1089</v>
      </c>
      <c r="I218" s="25" t="s">
        <v>1085</v>
      </c>
      <c r="J218" s="25" t="s">
        <v>1090</v>
      </c>
      <c r="K218" s="5" t="s">
        <v>5</v>
      </c>
      <c r="L218" s="6" t="s">
        <v>1091</v>
      </c>
      <c r="M218" s="5">
        <v>42548</v>
      </c>
      <c r="N218" s="7" t="s">
        <v>1086</v>
      </c>
      <c r="O218" s="6" t="s">
        <v>1087</v>
      </c>
      <c r="P218" s="8">
        <v>67.2</v>
      </c>
      <c r="Q218" s="8">
        <v>68.400000000000006</v>
      </c>
      <c r="R218" s="9">
        <f t="shared" si="3"/>
        <v>-1.2000000000000028</v>
      </c>
    </row>
    <row r="219" spans="2:18" ht="33.75" x14ac:dyDescent="0.25">
      <c r="B219" s="4">
        <v>209</v>
      </c>
      <c r="C219" s="4" t="s">
        <v>4</v>
      </c>
      <c r="D219" s="25" t="s">
        <v>199</v>
      </c>
      <c r="E219" s="24" t="s">
        <v>1092</v>
      </c>
      <c r="F219" s="25" t="s">
        <v>207</v>
      </c>
      <c r="G219" s="25" t="s">
        <v>1093</v>
      </c>
      <c r="H219" s="25" t="s">
        <v>484</v>
      </c>
      <c r="I219" s="25" t="s">
        <v>1094</v>
      </c>
      <c r="J219" s="25" t="s">
        <v>441</v>
      </c>
      <c r="K219" s="5" t="s">
        <v>18</v>
      </c>
      <c r="L219" s="6" t="s">
        <v>1095</v>
      </c>
      <c r="M219" s="5">
        <v>42549</v>
      </c>
      <c r="N219" s="7" t="s">
        <v>146</v>
      </c>
      <c r="O219" s="6" t="s">
        <v>20</v>
      </c>
      <c r="P219" s="8">
        <f>218.88+150+68.4</f>
        <v>437.28</v>
      </c>
      <c r="Q219" s="8">
        <v>343.47</v>
      </c>
      <c r="R219" s="9">
        <f t="shared" si="3"/>
        <v>93.809999999999945</v>
      </c>
    </row>
    <row r="220" spans="2:18" ht="33.75" x14ac:dyDescent="0.25">
      <c r="B220" s="4">
        <v>210</v>
      </c>
      <c r="C220" s="4" t="s">
        <v>4</v>
      </c>
      <c r="D220" s="25" t="s">
        <v>199</v>
      </c>
      <c r="E220" s="24" t="s">
        <v>1096</v>
      </c>
      <c r="F220" s="25" t="s">
        <v>207</v>
      </c>
      <c r="G220" s="25" t="s">
        <v>1097</v>
      </c>
      <c r="H220" s="25" t="s">
        <v>230</v>
      </c>
      <c r="I220" s="25" t="s">
        <v>206</v>
      </c>
      <c r="J220" s="25" t="s">
        <v>1108</v>
      </c>
      <c r="K220" s="5" t="s">
        <v>7</v>
      </c>
      <c r="L220" s="6" t="s">
        <v>1098</v>
      </c>
      <c r="M220" s="5">
        <v>42551</v>
      </c>
      <c r="N220" s="7" t="s">
        <v>13</v>
      </c>
      <c r="O220" s="6" t="s">
        <v>8</v>
      </c>
      <c r="P220" s="8">
        <v>4027.39</v>
      </c>
      <c r="Q220" s="8">
        <v>3442.74</v>
      </c>
      <c r="R220" s="9">
        <f t="shared" si="3"/>
        <v>584.65000000000009</v>
      </c>
    </row>
    <row r="221" spans="2:18" ht="45" x14ac:dyDescent="0.25">
      <c r="B221" s="4">
        <v>211</v>
      </c>
      <c r="C221" s="4" t="s">
        <v>3</v>
      </c>
      <c r="D221" s="25" t="s">
        <v>199</v>
      </c>
      <c r="E221" s="24" t="s">
        <v>1138</v>
      </c>
      <c r="F221" s="25" t="s">
        <v>219</v>
      </c>
      <c r="G221" s="25" t="s">
        <v>727</v>
      </c>
      <c r="H221" s="25" t="s">
        <v>248</v>
      </c>
      <c r="I221" s="25" t="s">
        <v>1134</v>
      </c>
      <c r="J221" s="25" t="s">
        <v>1133</v>
      </c>
      <c r="K221" s="5" t="s">
        <v>5</v>
      </c>
      <c r="L221" s="6" t="s">
        <v>1135</v>
      </c>
      <c r="M221" s="5">
        <v>42555</v>
      </c>
      <c r="N221" s="7" t="s">
        <v>1136</v>
      </c>
      <c r="O221" s="6" t="s">
        <v>1137</v>
      </c>
      <c r="P221" s="8">
        <v>513</v>
      </c>
      <c r="Q221" s="8">
        <v>513</v>
      </c>
      <c r="R221" s="9">
        <f t="shared" ref="R221:R226" si="4">+P221-Q221</f>
        <v>0</v>
      </c>
    </row>
    <row r="222" spans="2:18" ht="22.5" x14ac:dyDescent="0.25">
      <c r="B222" s="4">
        <v>212</v>
      </c>
      <c r="C222" s="4" t="s">
        <v>3</v>
      </c>
      <c r="D222" s="25" t="s">
        <v>199</v>
      </c>
      <c r="E222" s="24" t="s">
        <v>325</v>
      </c>
      <c r="F222" s="25" t="s">
        <v>241</v>
      </c>
      <c r="G222" s="25" t="s">
        <v>1139</v>
      </c>
      <c r="H222" s="25" t="s">
        <v>243</v>
      </c>
      <c r="I222" s="25" t="s">
        <v>1140</v>
      </c>
      <c r="J222" s="25" t="s">
        <v>1144</v>
      </c>
      <c r="K222" s="5" t="s">
        <v>5</v>
      </c>
      <c r="L222" s="6" t="s">
        <v>1141</v>
      </c>
      <c r="M222" s="5">
        <v>42555</v>
      </c>
      <c r="N222" s="7" t="s">
        <v>1142</v>
      </c>
      <c r="O222" s="6" t="s">
        <v>67</v>
      </c>
      <c r="P222" s="8">
        <v>544.32000000000005</v>
      </c>
      <c r="Q222" s="8">
        <v>550.62</v>
      </c>
      <c r="R222" s="9">
        <f t="shared" si="4"/>
        <v>-6.2999999999999545</v>
      </c>
    </row>
    <row r="223" spans="2:18" ht="33.75" x14ac:dyDescent="0.25">
      <c r="B223" s="4">
        <v>213</v>
      </c>
      <c r="C223" s="4" t="s">
        <v>3</v>
      </c>
      <c r="D223" s="25" t="s">
        <v>199</v>
      </c>
      <c r="E223" s="24" t="s">
        <v>305</v>
      </c>
      <c r="F223" s="25" t="s">
        <v>339</v>
      </c>
      <c r="G223" s="25" t="s">
        <v>1071</v>
      </c>
      <c r="H223" s="25" t="s">
        <v>604</v>
      </c>
      <c r="I223" s="25" t="s">
        <v>1143</v>
      </c>
      <c r="J223" s="25" t="s">
        <v>1145</v>
      </c>
      <c r="K223" s="5" t="s">
        <v>5</v>
      </c>
      <c r="L223" s="6" t="s">
        <v>1146</v>
      </c>
      <c r="M223" s="5">
        <v>42555</v>
      </c>
      <c r="N223" s="7" t="s">
        <v>1142</v>
      </c>
      <c r="O223" s="6" t="s">
        <v>67</v>
      </c>
      <c r="P223" s="8">
        <v>134.4</v>
      </c>
      <c r="Q223" s="8">
        <v>127.68</v>
      </c>
      <c r="R223" s="9">
        <f t="shared" si="4"/>
        <v>6.7199999999999989</v>
      </c>
    </row>
    <row r="224" spans="2:18" ht="33.75" x14ac:dyDescent="0.25">
      <c r="B224" s="4">
        <v>214</v>
      </c>
      <c r="C224" s="4" t="s">
        <v>3</v>
      </c>
      <c r="D224" s="25" t="s">
        <v>199</v>
      </c>
      <c r="E224" s="24" t="s">
        <v>287</v>
      </c>
      <c r="F224" s="25" t="s">
        <v>219</v>
      </c>
      <c r="G224" s="25" t="s">
        <v>326</v>
      </c>
      <c r="H224" s="25" t="s">
        <v>248</v>
      </c>
      <c r="I224" s="25" t="s">
        <v>1149</v>
      </c>
      <c r="J224" s="25" t="s">
        <v>1147</v>
      </c>
      <c r="K224" s="5" t="s">
        <v>5</v>
      </c>
      <c r="L224" s="6" t="s">
        <v>1148</v>
      </c>
      <c r="M224" s="5">
        <v>42555</v>
      </c>
      <c r="N224" s="7" t="s">
        <v>105</v>
      </c>
      <c r="O224" s="6" t="s">
        <v>104</v>
      </c>
      <c r="P224" s="8">
        <v>2128</v>
      </c>
      <c r="Q224" s="8">
        <v>2166</v>
      </c>
      <c r="R224" s="9">
        <f t="shared" si="4"/>
        <v>-38</v>
      </c>
    </row>
    <row r="225" spans="2:18" ht="33.75" x14ac:dyDescent="0.25">
      <c r="B225" s="4">
        <v>215</v>
      </c>
      <c r="C225" s="4" t="s">
        <v>3</v>
      </c>
      <c r="D225" s="25" t="s">
        <v>199</v>
      </c>
      <c r="E225" s="24" t="s">
        <v>1150</v>
      </c>
      <c r="F225" s="25" t="s">
        <v>207</v>
      </c>
      <c r="G225" s="11" t="s">
        <v>292</v>
      </c>
      <c r="H225" s="25" t="s">
        <v>209</v>
      </c>
      <c r="I225" s="25" t="s">
        <v>293</v>
      </c>
      <c r="J225" s="25" t="s">
        <v>582</v>
      </c>
      <c r="K225" s="5" t="s">
        <v>6</v>
      </c>
      <c r="L225" s="6" t="s">
        <v>1151</v>
      </c>
      <c r="M225" s="5">
        <v>42555</v>
      </c>
      <c r="N225" s="7" t="s">
        <v>96</v>
      </c>
      <c r="O225" s="6" t="s">
        <v>73</v>
      </c>
      <c r="P225" s="8">
        <v>107.16</v>
      </c>
      <c r="Q225" s="8">
        <v>107.16</v>
      </c>
      <c r="R225" s="9">
        <f t="shared" si="4"/>
        <v>0</v>
      </c>
    </row>
    <row r="226" spans="2:18" ht="33.75" x14ac:dyDescent="0.25">
      <c r="B226" s="4">
        <v>216</v>
      </c>
      <c r="C226" s="4" t="s">
        <v>3</v>
      </c>
      <c r="D226" s="25" t="s">
        <v>199</v>
      </c>
      <c r="E226" s="24" t="s">
        <v>215</v>
      </c>
      <c r="F226" s="25" t="s">
        <v>271</v>
      </c>
      <c r="G226" s="25" t="s">
        <v>272</v>
      </c>
      <c r="H226" s="25" t="s">
        <v>273</v>
      </c>
      <c r="I226" s="25" t="s">
        <v>618</v>
      </c>
      <c r="J226" s="25" t="s">
        <v>1152</v>
      </c>
      <c r="K226" s="5" t="s">
        <v>5</v>
      </c>
      <c r="L226" s="6" t="s">
        <v>1153</v>
      </c>
      <c r="M226" s="5">
        <v>42555</v>
      </c>
      <c r="N226" s="7" t="s">
        <v>1154</v>
      </c>
      <c r="O226" s="6" t="s">
        <v>1155</v>
      </c>
      <c r="P226" s="8">
        <v>42.75</v>
      </c>
      <c r="Q226" s="8">
        <v>42.75</v>
      </c>
      <c r="R226" s="9">
        <f t="shared" si="4"/>
        <v>0</v>
      </c>
    </row>
    <row r="227" spans="2:18" ht="45" x14ac:dyDescent="0.25">
      <c r="B227" s="4">
        <v>217</v>
      </c>
      <c r="C227" s="4" t="s">
        <v>4</v>
      </c>
      <c r="D227" s="25" t="s">
        <v>199</v>
      </c>
      <c r="E227" s="24" t="s">
        <v>276</v>
      </c>
      <c r="F227" s="25" t="s">
        <v>263</v>
      </c>
      <c r="G227" s="25" t="s">
        <v>483</v>
      </c>
      <c r="H227" s="25" t="s">
        <v>1167</v>
      </c>
      <c r="I227" s="25" t="s">
        <v>1156</v>
      </c>
      <c r="J227" s="25" t="s">
        <v>1157</v>
      </c>
      <c r="K227" s="5" t="s">
        <v>5</v>
      </c>
      <c r="L227" s="6" t="s">
        <v>1158</v>
      </c>
      <c r="M227" s="5">
        <v>42556</v>
      </c>
      <c r="N227" s="7" t="s">
        <v>645</v>
      </c>
      <c r="O227" s="6" t="s">
        <v>646</v>
      </c>
      <c r="P227" s="8">
        <v>456</v>
      </c>
      <c r="Q227" s="8">
        <v>319.2</v>
      </c>
      <c r="R227" s="9">
        <f t="shared" ref="R227:R235" si="5">+P227-Q227</f>
        <v>136.80000000000001</v>
      </c>
    </row>
    <row r="228" spans="2:18" ht="33.75" x14ac:dyDescent="0.25">
      <c r="B228" s="4">
        <v>218</v>
      </c>
      <c r="C228" s="4" t="s">
        <v>4</v>
      </c>
      <c r="D228" s="25" t="s">
        <v>199</v>
      </c>
      <c r="E228" s="24" t="s">
        <v>1159</v>
      </c>
      <c r="F228" s="25" t="s">
        <v>257</v>
      </c>
      <c r="G228" s="25" t="s">
        <v>309</v>
      </c>
      <c r="H228" s="25" t="s">
        <v>259</v>
      </c>
      <c r="I228" s="25" t="s">
        <v>1160</v>
      </c>
      <c r="J228" s="25" t="s">
        <v>379</v>
      </c>
      <c r="K228" s="5" t="s">
        <v>5</v>
      </c>
      <c r="L228" s="6" t="s">
        <v>1161</v>
      </c>
      <c r="M228" s="5">
        <v>42557</v>
      </c>
      <c r="N228" s="7" t="s">
        <v>115</v>
      </c>
      <c r="O228" s="6" t="s">
        <v>114</v>
      </c>
      <c r="P228" s="8">
        <v>102.6</v>
      </c>
      <c r="Q228" s="8">
        <v>94</v>
      </c>
      <c r="R228" s="9">
        <f t="shared" si="5"/>
        <v>8.5999999999999943</v>
      </c>
    </row>
    <row r="229" spans="2:18" ht="33.75" x14ac:dyDescent="0.25">
      <c r="B229" s="4">
        <v>219</v>
      </c>
      <c r="C229" s="4" t="s">
        <v>3</v>
      </c>
      <c r="D229" s="25" t="s">
        <v>199</v>
      </c>
      <c r="E229" s="24" t="s">
        <v>240</v>
      </c>
      <c r="F229" s="25" t="s">
        <v>207</v>
      </c>
      <c r="G229" s="25" t="s">
        <v>403</v>
      </c>
      <c r="H229" s="25" t="s">
        <v>1162</v>
      </c>
      <c r="I229" s="25" t="s">
        <v>1163</v>
      </c>
      <c r="J229" s="25" t="s">
        <v>1164</v>
      </c>
      <c r="K229" s="5" t="s">
        <v>5</v>
      </c>
      <c r="L229" s="6" t="s">
        <v>1165</v>
      </c>
      <c r="M229" s="5">
        <v>42558</v>
      </c>
      <c r="N229" s="7" t="s">
        <v>716</v>
      </c>
      <c r="O229" s="6" t="s">
        <v>717</v>
      </c>
      <c r="P229" s="8">
        <v>319.2</v>
      </c>
      <c r="Q229" s="8">
        <v>260.35000000000002</v>
      </c>
      <c r="R229" s="9">
        <f t="shared" si="5"/>
        <v>58.849999999999966</v>
      </c>
    </row>
    <row r="230" spans="2:18" ht="33.75" x14ac:dyDescent="0.25">
      <c r="B230" s="4">
        <v>220</v>
      </c>
      <c r="C230" s="4" t="s">
        <v>4</v>
      </c>
      <c r="D230" s="25" t="s">
        <v>199</v>
      </c>
      <c r="E230" s="24" t="s">
        <v>276</v>
      </c>
      <c r="F230" s="25" t="s">
        <v>263</v>
      </c>
      <c r="G230" s="25" t="s">
        <v>1166</v>
      </c>
      <c r="H230" s="25" t="s">
        <v>1167</v>
      </c>
      <c r="I230" s="25" t="s">
        <v>1168</v>
      </c>
      <c r="J230" s="25" t="s">
        <v>1157</v>
      </c>
      <c r="K230" s="5" t="s">
        <v>1169</v>
      </c>
      <c r="L230" s="6" t="s">
        <v>1170</v>
      </c>
      <c r="M230" s="5">
        <v>42558</v>
      </c>
      <c r="N230" s="7" t="s">
        <v>47</v>
      </c>
      <c r="O230" s="6" t="s">
        <v>46</v>
      </c>
      <c r="P230" s="8">
        <v>741</v>
      </c>
      <c r="Q230" s="8">
        <v>694.77</v>
      </c>
      <c r="R230" s="9">
        <f t="shared" si="5"/>
        <v>46.230000000000018</v>
      </c>
    </row>
    <row r="231" spans="2:18" ht="33.75" x14ac:dyDescent="0.25">
      <c r="B231" s="4">
        <v>221</v>
      </c>
      <c r="C231" s="4" t="s">
        <v>3</v>
      </c>
      <c r="D231" s="25" t="s">
        <v>199</v>
      </c>
      <c r="E231" s="24" t="s">
        <v>1171</v>
      </c>
      <c r="F231" s="25" t="s">
        <v>219</v>
      </c>
      <c r="G231" s="25" t="s">
        <v>294</v>
      </c>
      <c r="H231" s="25" t="s">
        <v>375</v>
      </c>
      <c r="I231" s="25" t="s">
        <v>1172</v>
      </c>
      <c r="J231" s="25" t="s">
        <v>1173</v>
      </c>
      <c r="K231" s="5" t="s">
        <v>5</v>
      </c>
      <c r="L231" s="6" t="s">
        <v>1174</v>
      </c>
      <c r="M231" s="5">
        <v>42562</v>
      </c>
      <c r="N231" s="7" t="s">
        <v>724</v>
      </c>
      <c r="O231" s="6" t="s">
        <v>725</v>
      </c>
      <c r="P231" s="8">
        <v>171</v>
      </c>
      <c r="Q231" s="8">
        <v>171</v>
      </c>
      <c r="R231" s="9">
        <f t="shared" si="5"/>
        <v>0</v>
      </c>
    </row>
    <row r="232" spans="2:18" ht="45" x14ac:dyDescent="0.25">
      <c r="B232" s="4">
        <v>222</v>
      </c>
      <c r="C232" s="4" t="s">
        <v>3</v>
      </c>
      <c r="D232" s="25" t="s">
        <v>199</v>
      </c>
      <c r="E232" s="24" t="s">
        <v>1175</v>
      </c>
      <c r="F232" s="25" t="s">
        <v>219</v>
      </c>
      <c r="G232" s="25" t="s">
        <v>374</v>
      </c>
      <c r="H232" s="25" t="s">
        <v>466</v>
      </c>
      <c r="I232" s="25" t="s">
        <v>605</v>
      </c>
      <c r="J232" s="25" t="s">
        <v>481</v>
      </c>
      <c r="K232" s="5" t="s">
        <v>5</v>
      </c>
      <c r="L232" s="6" t="s">
        <v>1176</v>
      </c>
      <c r="M232" s="5">
        <v>42562</v>
      </c>
      <c r="N232" s="7" t="s">
        <v>10</v>
      </c>
      <c r="O232" s="6" t="s">
        <v>9</v>
      </c>
      <c r="P232" s="8">
        <v>3843.84</v>
      </c>
      <c r="Q232" s="8">
        <v>2345.1999999999998</v>
      </c>
      <c r="R232" s="9">
        <f t="shared" si="5"/>
        <v>1498.6400000000003</v>
      </c>
    </row>
    <row r="233" spans="2:18" ht="22.5" x14ac:dyDescent="0.25">
      <c r="B233" s="4">
        <v>223</v>
      </c>
      <c r="C233" s="4" t="s">
        <v>3</v>
      </c>
      <c r="D233" s="25" t="s">
        <v>199</v>
      </c>
      <c r="E233" s="24" t="s">
        <v>1177</v>
      </c>
      <c r="F233" s="25" t="s">
        <v>219</v>
      </c>
      <c r="G233" s="25" t="s">
        <v>374</v>
      </c>
      <c r="H233" s="25" t="s">
        <v>375</v>
      </c>
      <c r="I233" s="25" t="s">
        <v>249</v>
      </c>
      <c r="J233" s="25" t="s">
        <v>1179</v>
      </c>
      <c r="K233" s="5" t="s">
        <v>5</v>
      </c>
      <c r="L233" s="6" t="s">
        <v>1181</v>
      </c>
      <c r="M233" s="5">
        <v>42562</v>
      </c>
      <c r="N233" s="7" t="s">
        <v>153</v>
      </c>
      <c r="O233" s="6" t="s">
        <v>152</v>
      </c>
      <c r="P233" s="8">
        <v>1187.99</v>
      </c>
      <c r="Q233" s="8">
        <v>879.42</v>
      </c>
      <c r="R233" s="9">
        <f t="shared" si="5"/>
        <v>308.57000000000005</v>
      </c>
    </row>
    <row r="234" spans="2:18" ht="22.5" x14ac:dyDescent="0.25">
      <c r="B234" s="4">
        <v>224</v>
      </c>
      <c r="C234" s="4" t="s">
        <v>3</v>
      </c>
      <c r="D234" s="25" t="s">
        <v>199</v>
      </c>
      <c r="E234" s="24" t="s">
        <v>1178</v>
      </c>
      <c r="F234" s="25" t="s">
        <v>219</v>
      </c>
      <c r="G234" s="25" t="s">
        <v>374</v>
      </c>
      <c r="H234" s="25" t="s">
        <v>375</v>
      </c>
      <c r="I234" s="25" t="s">
        <v>249</v>
      </c>
      <c r="J234" s="12" t="s">
        <v>1180</v>
      </c>
      <c r="K234" s="5" t="s">
        <v>5</v>
      </c>
      <c r="L234" s="6" t="s">
        <v>730</v>
      </c>
      <c r="M234" s="5">
        <v>42562</v>
      </c>
      <c r="N234" s="7" t="s">
        <v>151</v>
      </c>
      <c r="O234" s="6" t="s">
        <v>150</v>
      </c>
      <c r="P234" s="8">
        <v>2554.1799999999998</v>
      </c>
      <c r="Q234" s="8">
        <v>2599.79</v>
      </c>
      <c r="R234" s="9">
        <f t="shared" si="5"/>
        <v>-45.610000000000127</v>
      </c>
    </row>
    <row r="235" spans="2:18" ht="22.5" x14ac:dyDescent="0.25">
      <c r="B235" s="4">
        <v>225</v>
      </c>
      <c r="C235" s="4" t="s">
        <v>3</v>
      </c>
      <c r="D235" s="25" t="s">
        <v>199</v>
      </c>
      <c r="E235" s="25" t="s">
        <v>1182</v>
      </c>
      <c r="F235" s="25" t="s">
        <v>219</v>
      </c>
      <c r="G235" s="25" t="s">
        <v>374</v>
      </c>
      <c r="H235" s="25" t="s">
        <v>375</v>
      </c>
      <c r="I235" s="25" t="s">
        <v>249</v>
      </c>
      <c r="J235" s="25" t="s">
        <v>1183</v>
      </c>
      <c r="K235" s="5" t="s">
        <v>5</v>
      </c>
      <c r="L235" s="6" t="s">
        <v>1184</v>
      </c>
      <c r="M235" s="5">
        <v>42563</v>
      </c>
      <c r="N235" s="7" t="s">
        <v>170</v>
      </c>
      <c r="O235" s="6" t="s">
        <v>169</v>
      </c>
      <c r="P235" s="8">
        <v>2969.98</v>
      </c>
      <c r="Q235" s="8">
        <v>2131.06</v>
      </c>
      <c r="R235" s="9">
        <f t="shared" si="5"/>
        <v>838.92000000000007</v>
      </c>
    </row>
    <row r="236" spans="2:18" ht="22.5" x14ac:dyDescent="0.25">
      <c r="B236" s="4">
        <v>226</v>
      </c>
      <c r="C236" s="4" t="s">
        <v>3</v>
      </c>
      <c r="D236" s="25" t="s">
        <v>199</v>
      </c>
      <c r="E236" s="24" t="s">
        <v>1185</v>
      </c>
      <c r="F236" s="25" t="s">
        <v>219</v>
      </c>
      <c r="G236" s="25" t="s">
        <v>374</v>
      </c>
      <c r="H236" s="25" t="s">
        <v>375</v>
      </c>
      <c r="I236" s="25" t="s">
        <v>249</v>
      </c>
      <c r="J236" s="12" t="s">
        <v>1186</v>
      </c>
      <c r="K236" s="5" t="s">
        <v>5</v>
      </c>
      <c r="L236" s="6" t="s">
        <v>1187</v>
      </c>
      <c r="M236" s="5">
        <v>42563</v>
      </c>
      <c r="N236" s="7" t="s">
        <v>151</v>
      </c>
      <c r="O236" s="6" t="s">
        <v>150</v>
      </c>
      <c r="P236" s="8">
        <v>86.18</v>
      </c>
      <c r="Q236" s="8">
        <v>86.18</v>
      </c>
      <c r="R236" s="9">
        <f>+P236-Q236</f>
        <v>0</v>
      </c>
    </row>
    <row r="237" spans="2:18" ht="22.5" x14ac:dyDescent="0.25">
      <c r="B237" s="4">
        <v>227</v>
      </c>
      <c r="C237" s="4" t="s">
        <v>3</v>
      </c>
      <c r="D237" s="25" t="s">
        <v>199</v>
      </c>
      <c r="E237" s="24" t="s">
        <v>302</v>
      </c>
      <c r="F237" s="25" t="s">
        <v>339</v>
      </c>
      <c r="G237" s="25" t="s">
        <v>374</v>
      </c>
      <c r="H237" s="25" t="s">
        <v>604</v>
      </c>
      <c r="I237" s="25" t="s">
        <v>249</v>
      </c>
      <c r="J237" s="12" t="s">
        <v>1188</v>
      </c>
      <c r="K237" s="5" t="s">
        <v>5</v>
      </c>
      <c r="L237" s="6" t="s">
        <v>1189</v>
      </c>
      <c r="M237" s="5">
        <v>42552</v>
      </c>
      <c r="N237" s="7" t="s">
        <v>1190</v>
      </c>
      <c r="O237" s="6" t="s">
        <v>1191</v>
      </c>
      <c r="P237" s="8">
        <v>570</v>
      </c>
      <c r="Q237" s="8">
        <v>570</v>
      </c>
      <c r="R237" s="9">
        <f>+P237-Q237</f>
        <v>0</v>
      </c>
    </row>
    <row r="238" spans="2:18" ht="23.25" x14ac:dyDescent="0.25">
      <c r="B238" s="4">
        <v>228</v>
      </c>
      <c r="C238" s="4" t="s">
        <v>4</v>
      </c>
      <c r="D238" s="25" t="s">
        <v>199</v>
      </c>
      <c r="E238" s="24" t="s">
        <v>737</v>
      </c>
      <c r="F238" s="25" t="s">
        <v>219</v>
      </c>
      <c r="G238" s="25" t="s">
        <v>1192</v>
      </c>
      <c r="H238" s="25" t="s">
        <v>377</v>
      </c>
      <c r="I238" s="25" t="s">
        <v>1193</v>
      </c>
      <c r="J238" s="12" t="s">
        <v>1194</v>
      </c>
      <c r="K238" s="5" t="s">
        <v>179</v>
      </c>
      <c r="L238" s="27" t="s">
        <v>1195</v>
      </c>
      <c r="M238" s="5">
        <v>42564</v>
      </c>
      <c r="N238" s="7" t="s">
        <v>182</v>
      </c>
      <c r="O238" s="6" t="s">
        <v>181</v>
      </c>
      <c r="P238" s="8">
        <v>390.03</v>
      </c>
      <c r="Q238" s="8">
        <v>342.13</v>
      </c>
      <c r="R238" s="9">
        <f t="shared" ref="R238:R245" si="6">+P238-Q238</f>
        <v>47.899999999999977</v>
      </c>
    </row>
    <row r="239" spans="2:18" x14ac:dyDescent="0.25">
      <c r="B239" s="4">
        <v>229</v>
      </c>
      <c r="C239" s="4" t="s">
        <v>4</v>
      </c>
      <c r="D239" s="25" t="s">
        <v>199</v>
      </c>
      <c r="E239" s="24" t="s">
        <v>742</v>
      </c>
      <c r="F239" s="25" t="s">
        <v>219</v>
      </c>
      <c r="G239" s="25" t="s">
        <v>662</v>
      </c>
      <c r="H239" s="25" t="s">
        <v>356</v>
      </c>
      <c r="I239" s="25" t="s">
        <v>663</v>
      </c>
      <c r="J239" s="25" t="s">
        <v>664</v>
      </c>
      <c r="K239" s="5" t="s">
        <v>5</v>
      </c>
      <c r="L239" s="6" t="s">
        <v>1196</v>
      </c>
      <c r="M239" s="5">
        <v>42565</v>
      </c>
      <c r="N239" s="7" t="s">
        <v>666</v>
      </c>
      <c r="O239" s="6" t="s">
        <v>667</v>
      </c>
      <c r="P239" s="8">
        <v>152.68</v>
      </c>
      <c r="Q239" s="8">
        <v>152.68</v>
      </c>
      <c r="R239" s="9">
        <f t="shared" si="6"/>
        <v>0</v>
      </c>
    </row>
    <row r="240" spans="2:18" ht="22.5" x14ac:dyDescent="0.25">
      <c r="B240" s="4">
        <v>230</v>
      </c>
      <c r="C240" s="4" t="s">
        <v>4</v>
      </c>
      <c r="D240" s="25" t="s">
        <v>199</v>
      </c>
      <c r="E240" s="24" t="s">
        <v>1003</v>
      </c>
      <c r="F240" s="25" t="s">
        <v>234</v>
      </c>
      <c r="G240" s="25" t="s">
        <v>1068</v>
      </c>
      <c r="H240" s="25" t="s">
        <v>252</v>
      </c>
      <c r="I240" s="25" t="s">
        <v>1197</v>
      </c>
      <c r="J240" s="25" t="s">
        <v>1198</v>
      </c>
      <c r="K240" s="5" t="s">
        <v>5</v>
      </c>
      <c r="L240" s="6" t="s">
        <v>1199</v>
      </c>
      <c r="M240" s="5">
        <v>42565</v>
      </c>
      <c r="N240" s="7" t="s">
        <v>32</v>
      </c>
      <c r="O240" s="6" t="s">
        <v>31</v>
      </c>
      <c r="P240" s="8">
        <v>439.77</v>
      </c>
      <c r="Q240" s="8">
        <v>437.76</v>
      </c>
      <c r="R240" s="9">
        <f t="shared" si="6"/>
        <v>2.0099999999999909</v>
      </c>
    </row>
    <row r="241" spans="2:18" ht="33.75" x14ac:dyDescent="0.25">
      <c r="B241" s="4">
        <v>231</v>
      </c>
      <c r="C241" s="4" t="s">
        <v>4</v>
      </c>
      <c r="D241" s="25" t="s">
        <v>199</v>
      </c>
      <c r="E241" s="24" t="s">
        <v>608</v>
      </c>
      <c r="F241" s="25">
        <v>211</v>
      </c>
      <c r="G241" s="25" t="s">
        <v>374</v>
      </c>
      <c r="H241" s="25" t="s">
        <v>377</v>
      </c>
      <c r="I241" s="25" t="s">
        <v>378</v>
      </c>
      <c r="J241" s="25" t="s">
        <v>379</v>
      </c>
      <c r="K241" s="5" t="s">
        <v>5</v>
      </c>
      <c r="L241" s="6" t="s">
        <v>1200</v>
      </c>
      <c r="M241" s="5">
        <v>42565</v>
      </c>
      <c r="N241" s="7" t="s">
        <v>156</v>
      </c>
      <c r="O241" s="6" t="s">
        <v>155</v>
      </c>
      <c r="P241" s="105">
        <v>1746</v>
      </c>
      <c r="Q241" s="8">
        <v>231.2</v>
      </c>
      <c r="R241" s="9">
        <f t="shared" si="6"/>
        <v>1514.8</v>
      </c>
    </row>
    <row r="242" spans="2:18" ht="33.75" x14ac:dyDescent="0.25">
      <c r="B242" s="4">
        <v>232</v>
      </c>
      <c r="C242" s="4" t="s">
        <v>4</v>
      </c>
      <c r="D242" s="25" t="s">
        <v>199</v>
      </c>
      <c r="E242" s="24" t="s">
        <v>608</v>
      </c>
      <c r="F242" s="25">
        <v>211</v>
      </c>
      <c r="G242" s="25" t="s">
        <v>374</v>
      </c>
      <c r="H242" s="25" t="s">
        <v>377</v>
      </c>
      <c r="I242" s="25" t="s">
        <v>378</v>
      </c>
      <c r="J242" s="25" t="s">
        <v>379</v>
      </c>
      <c r="K242" s="5" t="s">
        <v>5</v>
      </c>
      <c r="L242" s="6" t="s">
        <v>1201</v>
      </c>
      <c r="M242" s="5">
        <v>42565</v>
      </c>
      <c r="N242" s="7" t="s">
        <v>156</v>
      </c>
      <c r="O242" s="6" t="s">
        <v>155</v>
      </c>
      <c r="P242" s="105"/>
      <c r="Q242" s="8">
        <v>414.25</v>
      </c>
      <c r="R242" s="9">
        <f t="shared" si="6"/>
        <v>-414.25</v>
      </c>
    </row>
    <row r="243" spans="2:18" ht="33.75" x14ac:dyDescent="0.25">
      <c r="B243" s="4">
        <v>233</v>
      </c>
      <c r="C243" s="4" t="s">
        <v>4</v>
      </c>
      <c r="D243" s="25" t="s">
        <v>199</v>
      </c>
      <c r="E243" s="24" t="s">
        <v>608</v>
      </c>
      <c r="F243" s="25">
        <v>211</v>
      </c>
      <c r="G243" s="25" t="s">
        <v>374</v>
      </c>
      <c r="H243" s="25" t="s">
        <v>377</v>
      </c>
      <c r="I243" s="25" t="s">
        <v>378</v>
      </c>
      <c r="J243" s="25" t="s">
        <v>379</v>
      </c>
      <c r="K243" s="5" t="s">
        <v>5</v>
      </c>
      <c r="L243" s="6" t="s">
        <v>1202</v>
      </c>
      <c r="M243" s="5">
        <v>42565</v>
      </c>
      <c r="N243" s="7" t="s">
        <v>156</v>
      </c>
      <c r="O243" s="6" t="s">
        <v>155</v>
      </c>
      <c r="P243" s="105"/>
      <c r="Q243" s="8">
        <v>239.85</v>
      </c>
      <c r="R243" s="9">
        <f t="shared" si="6"/>
        <v>-239.85</v>
      </c>
    </row>
    <row r="244" spans="2:18" ht="33.75" x14ac:dyDescent="0.25">
      <c r="B244" s="4">
        <v>234</v>
      </c>
      <c r="C244" s="4" t="s">
        <v>4</v>
      </c>
      <c r="D244" s="25" t="s">
        <v>199</v>
      </c>
      <c r="E244" s="24" t="s">
        <v>608</v>
      </c>
      <c r="F244" s="25">
        <v>211</v>
      </c>
      <c r="G244" s="25" t="s">
        <v>374</v>
      </c>
      <c r="H244" s="25" t="s">
        <v>377</v>
      </c>
      <c r="I244" s="25" t="s">
        <v>378</v>
      </c>
      <c r="J244" s="25" t="s">
        <v>379</v>
      </c>
      <c r="K244" s="5" t="s">
        <v>5</v>
      </c>
      <c r="L244" s="6" t="s">
        <v>1203</v>
      </c>
      <c r="M244" s="5">
        <v>42565</v>
      </c>
      <c r="N244" s="7" t="s">
        <v>156</v>
      </c>
      <c r="O244" s="6" t="s">
        <v>155</v>
      </c>
      <c r="P244" s="105"/>
      <c r="Q244" s="8">
        <v>302.2</v>
      </c>
      <c r="R244" s="9">
        <f t="shared" si="6"/>
        <v>-302.2</v>
      </c>
    </row>
    <row r="245" spans="2:18" ht="33.75" x14ac:dyDescent="0.25">
      <c r="B245" s="4">
        <v>235</v>
      </c>
      <c r="C245" s="4" t="s">
        <v>4</v>
      </c>
      <c r="D245" s="25" t="s">
        <v>199</v>
      </c>
      <c r="E245" s="24" t="s">
        <v>608</v>
      </c>
      <c r="F245" s="25">
        <v>211</v>
      </c>
      <c r="G245" s="25" t="s">
        <v>374</v>
      </c>
      <c r="H245" s="25" t="s">
        <v>377</v>
      </c>
      <c r="I245" s="25" t="s">
        <v>378</v>
      </c>
      <c r="J245" s="25" t="s">
        <v>379</v>
      </c>
      <c r="K245" s="5" t="s">
        <v>5</v>
      </c>
      <c r="L245" s="6" t="s">
        <v>1204</v>
      </c>
      <c r="M245" s="5">
        <v>42565</v>
      </c>
      <c r="N245" s="7" t="s">
        <v>156</v>
      </c>
      <c r="O245" s="6" t="s">
        <v>155</v>
      </c>
      <c r="P245" s="105"/>
      <c r="Q245" s="8">
        <v>163.9</v>
      </c>
      <c r="R245" s="9">
        <f t="shared" si="6"/>
        <v>-163.9</v>
      </c>
    </row>
    <row r="246" spans="2:18" ht="33.75" x14ac:dyDescent="0.25">
      <c r="B246" s="4">
        <v>236</v>
      </c>
      <c r="C246" s="4" t="s">
        <v>4</v>
      </c>
      <c r="D246" s="25" t="s">
        <v>199</v>
      </c>
      <c r="E246" s="24" t="s">
        <v>608</v>
      </c>
      <c r="F246" s="25">
        <v>211</v>
      </c>
      <c r="G246" s="25" t="s">
        <v>374</v>
      </c>
      <c r="H246" s="25" t="s">
        <v>377</v>
      </c>
      <c r="I246" s="25" t="s">
        <v>378</v>
      </c>
      <c r="J246" s="25" t="s">
        <v>379</v>
      </c>
      <c r="K246" s="5" t="s">
        <v>5</v>
      </c>
      <c r="L246" s="6" t="s">
        <v>1205</v>
      </c>
      <c r="M246" s="5">
        <v>42565</v>
      </c>
      <c r="N246" s="7" t="s">
        <v>156</v>
      </c>
      <c r="O246" s="6" t="s">
        <v>155</v>
      </c>
      <c r="P246" s="105"/>
      <c r="Q246" s="8">
        <v>366.1</v>
      </c>
      <c r="R246" s="9">
        <f t="shared" ref="R246:R251" si="7">+P246-Q246</f>
        <v>-366.1</v>
      </c>
    </row>
    <row r="247" spans="2:18" ht="33.75" x14ac:dyDescent="0.25">
      <c r="B247" s="4">
        <v>237</v>
      </c>
      <c r="C247" s="4" t="s">
        <v>4</v>
      </c>
      <c r="D247" s="25" t="s">
        <v>199</v>
      </c>
      <c r="E247" s="24" t="s">
        <v>608</v>
      </c>
      <c r="F247" s="25">
        <v>211</v>
      </c>
      <c r="G247" s="25" t="s">
        <v>374</v>
      </c>
      <c r="H247" s="25" t="s">
        <v>377</v>
      </c>
      <c r="I247" s="25" t="s">
        <v>378</v>
      </c>
      <c r="J247" s="25" t="s">
        <v>379</v>
      </c>
      <c r="K247" s="5" t="s">
        <v>5</v>
      </c>
      <c r="L247" s="6" t="s">
        <v>1206</v>
      </c>
      <c r="M247" s="5">
        <v>42565</v>
      </c>
      <c r="N247" s="7" t="s">
        <v>156</v>
      </c>
      <c r="O247" s="6" t="s">
        <v>155</v>
      </c>
      <c r="P247" s="105"/>
      <c r="Q247" s="8">
        <v>28.5</v>
      </c>
      <c r="R247" s="9">
        <f t="shared" si="7"/>
        <v>-28.5</v>
      </c>
    </row>
    <row r="248" spans="2:18" ht="22.5" x14ac:dyDescent="0.25">
      <c r="B248" s="4">
        <v>238</v>
      </c>
      <c r="C248" s="4" t="s">
        <v>4</v>
      </c>
      <c r="D248" s="25" t="s">
        <v>199</v>
      </c>
      <c r="E248" s="24" t="s">
        <v>1207</v>
      </c>
      <c r="F248" s="25" t="s">
        <v>1208</v>
      </c>
      <c r="G248" s="25" t="s">
        <v>1209</v>
      </c>
      <c r="H248" s="25" t="s">
        <v>1210</v>
      </c>
      <c r="I248" s="25" t="s">
        <v>642</v>
      </c>
      <c r="J248" s="25" t="s">
        <v>1211</v>
      </c>
      <c r="K248" s="5" t="s">
        <v>5</v>
      </c>
      <c r="L248" s="6" t="s">
        <v>1212</v>
      </c>
      <c r="M248" s="5">
        <v>42565</v>
      </c>
      <c r="N248" s="7" t="s">
        <v>645</v>
      </c>
      <c r="O248" s="6" t="s">
        <v>646</v>
      </c>
      <c r="P248" s="8">
        <v>4100</v>
      </c>
      <c r="Q248" s="8">
        <v>4075.43</v>
      </c>
      <c r="R248" s="9">
        <f t="shared" si="7"/>
        <v>24.570000000000164</v>
      </c>
    </row>
    <row r="249" spans="2:18" x14ac:dyDescent="0.25">
      <c r="B249" s="4">
        <v>239</v>
      </c>
      <c r="C249" s="4" t="s">
        <v>4</v>
      </c>
      <c r="D249" s="25" t="s">
        <v>199</v>
      </c>
      <c r="E249" s="24" t="s">
        <v>1213</v>
      </c>
      <c r="F249" s="25" t="s">
        <v>207</v>
      </c>
      <c r="G249" s="25" t="s">
        <v>483</v>
      </c>
      <c r="H249" s="25" t="s">
        <v>484</v>
      </c>
      <c r="I249" s="12" t="s">
        <v>1214</v>
      </c>
      <c r="J249" s="25" t="s">
        <v>441</v>
      </c>
      <c r="K249" s="5" t="s">
        <v>5</v>
      </c>
      <c r="L249" s="6" t="s">
        <v>1215</v>
      </c>
      <c r="M249" s="5">
        <v>42566</v>
      </c>
      <c r="N249" s="7" t="s">
        <v>488</v>
      </c>
      <c r="O249" s="36" t="s">
        <v>489</v>
      </c>
      <c r="P249" s="8">
        <v>1201.08</v>
      </c>
      <c r="Q249" s="8">
        <v>1201.0899999999999</v>
      </c>
      <c r="R249" s="9">
        <f t="shared" si="7"/>
        <v>-9.9999999999909051E-3</v>
      </c>
    </row>
    <row r="250" spans="2:18" ht="33.75" x14ac:dyDescent="0.25">
      <c r="B250" s="4">
        <v>240</v>
      </c>
      <c r="C250" s="4" t="s">
        <v>3</v>
      </c>
      <c r="D250" s="25" t="s">
        <v>199</v>
      </c>
      <c r="E250" s="24" t="s">
        <v>1216</v>
      </c>
      <c r="F250" s="25" t="s">
        <v>219</v>
      </c>
      <c r="G250" s="25" t="s">
        <v>1217</v>
      </c>
      <c r="H250" s="25" t="s">
        <v>248</v>
      </c>
      <c r="I250" s="25" t="s">
        <v>69</v>
      </c>
      <c r="J250" s="25" t="s">
        <v>1218</v>
      </c>
      <c r="K250" s="5" t="s">
        <v>5</v>
      </c>
      <c r="L250" s="6" t="s">
        <v>1219</v>
      </c>
      <c r="M250" s="5">
        <v>42569</v>
      </c>
      <c r="N250" s="7" t="s">
        <v>1142</v>
      </c>
      <c r="O250" s="6" t="s">
        <v>67</v>
      </c>
      <c r="P250" s="8">
        <v>159.6</v>
      </c>
      <c r="Q250" s="8">
        <v>155.61000000000001</v>
      </c>
      <c r="R250" s="9">
        <f t="shared" si="7"/>
        <v>3.9899999999999807</v>
      </c>
    </row>
    <row r="251" spans="2:18" ht="22.5" x14ac:dyDescent="0.25">
      <c r="B251" s="4">
        <v>241</v>
      </c>
      <c r="C251" s="4" t="s">
        <v>4</v>
      </c>
      <c r="D251" s="25" t="s">
        <v>199</v>
      </c>
      <c r="E251" s="24" t="s">
        <v>608</v>
      </c>
      <c r="F251" s="25" t="s">
        <v>257</v>
      </c>
      <c r="G251" s="25" t="s">
        <v>284</v>
      </c>
      <c r="H251" s="25" t="s">
        <v>259</v>
      </c>
      <c r="I251" s="25" t="s">
        <v>1220</v>
      </c>
      <c r="J251" s="25" t="s">
        <v>1221</v>
      </c>
      <c r="K251" s="5" t="s">
        <v>694</v>
      </c>
      <c r="L251" s="6" t="s">
        <v>1222</v>
      </c>
      <c r="M251" s="5">
        <v>42570</v>
      </c>
      <c r="N251" s="7" t="s">
        <v>696</v>
      </c>
      <c r="O251" s="6" t="s">
        <v>697</v>
      </c>
      <c r="P251" s="8">
        <v>1356.6</v>
      </c>
      <c r="Q251" s="8">
        <v>1356.6</v>
      </c>
      <c r="R251" s="9">
        <f t="shared" si="7"/>
        <v>0</v>
      </c>
    </row>
    <row r="252" spans="2:18" x14ac:dyDescent="0.25">
      <c r="B252" s="4">
        <v>242</v>
      </c>
      <c r="C252" s="4" t="s">
        <v>4</v>
      </c>
      <c r="D252" s="25" t="s">
        <v>199</v>
      </c>
      <c r="E252" s="24" t="s">
        <v>1223</v>
      </c>
      <c r="F252" s="25" t="s">
        <v>731</v>
      </c>
      <c r="G252" s="25" t="s">
        <v>1224</v>
      </c>
      <c r="H252" s="25" t="s">
        <v>1225</v>
      </c>
      <c r="I252" s="25" t="s">
        <v>1226</v>
      </c>
      <c r="J252" s="25" t="s">
        <v>1227</v>
      </c>
      <c r="K252" s="5" t="s">
        <v>5</v>
      </c>
      <c r="L252" s="6" t="s">
        <v>1228</v>
      </c>
      <c r="M252" s="5">
        <v>42571</v>
      </c>
      <c r="N252" s="7" t="s">
        <v>1229</v>
      </c>
      <c r="O252" s="6" t="s">
        <v>1230</v>
      </c>
      <c r="P252" s="8">
        <v>5656.56</v>
      </c>
      <c r="Q252" s="8">
        <v>4681.9799999999996</v>
      </c>
      <c r="R252" s="9">
        <f>+P252-Q252</f>
        <v>974.58000000000084</v>
      </c>
    </row>
    <row r="253" spans="2:18" ht="22.5" x14ac:dyDescent="0.25">
      <c r="B253" s="4">
        <v>243</v>
      </c>
      <c r="C253" s="4" t="s">
        <v>4</v>
      </c>
      <c r="D253" s="25" t="s">
        <v>199</v>
      </c>
      <c r="E253" s="24" t="s">
        <v>1231</v>
      </c>
      <c r="F253" s="25" t="s">
        <v>731</v>
      </c>
      <c r="G253" s="25" t="s">
        <v>1224</v>
      </c>
      <c r="H253" s="25" t="s">
        <v>1225</v>
      </c>
      <c r="I253" s="25" t="s">
        <v>1232</v>
      </c>
      <c r="J253" s="25" t="s">
        <v>1227</v>
      </c>
      <c r="K253" s="5" t="s">
        <v>5</v>
      </c>
      <c r="L253" s="6" t="s">
        <v>1233</v>
      </c>
      <c r="M253" s="5">
        <v>42572</v>
      </c>
      <c r="N253" s="7" t="s">
        <v>1234</v>
      </c>
      <c r="O253" s="6" t="s">
        <v>1235</v>
      </c>
      <c r="P253" s="8">
        <v>5399.04</v>
      </c>
      <c r="Q253" s="8">
        <v>5399.04</v>
      </c>
      <c r="R253" s="9">
        <f>+P253-Q253</f>
        <v>0</v>
      </c>
    </row>
    <row r="254" spans="2:18" ht="22.5" x14ac:dyDescent="0.25">
      <c r="B254" s="4">
        <v>244</v>
      </c>
      <c r="C254" s="4" t="s">
        <v>4</v>
      </c>
      <c r="D254" s="25" t="s">
        <v>199</v>
      </c>
      <c r="E254" s="24" t="s">
        <v>218</v>
      </c>
      <c r="F254" s="25" t="s">
        <v>1236</v>
      </c>
      <c r="G254" s="25" t="s">
        <v>648</v>
      </c>
      <c r="H254" s="25" t="s">
        <v>230</v>
      </c>
      <c r="I254" s="25" t="s">
        <v>1237</v>
      </c>
      <c r="J254" s="25" t="s">
        <v>1238</v>
      </c>
      <c r="K254" s="5" t="s">
        <v>5</v>
      </c>
      <c r="L254" s="6" t="s">
        <v>1239</v>
      </c>
      <c r="M254" s="5">
        <v>42576</v>
      </c>
      <c r="N254" s="7" t="s">
        <v>30</v>
      </c>
      <c r="O254" s="6" t="s">
        <v>29</v>
      </c>
      <c r="P254" s="8">
        <v>182.4</v>
      </c>
      <c r="Q254" s="8">
        <v>182.4</v>
      </c>
      <c r="R254" s="9">
        <f>+P254-Q254</f>
        <v>0</v>
      </c>
    </row>
    <row r="255" spans="2:18" ht="45" x14ac:dyDescent="0.25">
      <c r="B255" s="4">
        <v>245</v>
      </c>
      <c r="C255" s="4" t="s">
        <v>4</v>
      </c>
      <c r="D255" s="25" t="s">
        <v>199</v>
      </c>
      <c r="E255" s="24" t="s">
        <v>212</v>
      </c>
      <c r="F255" s="25" t="s">
        <v>219</v>
      </c>
      <c r="G255" s="25" t="s">
        <v>499</v>
      </c>
      <c r="H255" s="25" t="s">
        <v>248</v>
      </c>
      <c r="I255" s="25" t="s">
        <v>1240</v>
      </c>
      <c r="J255" s="25" t="s">
        <v>576</v>
      </c>
      <c r="K255" s="5" t="s">
        <v>5</v>
      </c>
      <c r="L255" s="6" t="s">
        <v>1241</v>
      </c>
      <c r="M255" s="5">
        <v>42576</v>
      </c>
      <c r="N255" s="7" t="s">
        <v>1242</v>
      </c>
      <c r="O255" s="6" t="s">
        <v>1243</v>
      </c>
      <c r="P255" s="8">
        <v>2800</v>
      </c>
      <c r="Q255" s="8">
        <v>2700</v>
      </c>
      <c r="R255" s="9">
        <f t="shared" ref="R255:R260" si="8">+P255-Q255</f>
        <v>100</v>
      </c>
    </row>
    <row r="256" spans="2:18" ht="33.75" x14ac:dyDescent="0.25">
      <c r="B256" s="4">
        <v>246</v>
      </c>
      <c r="C256" s="4" t="s">
        <v>3</v>
      </c>
      <c r="D256" s="25" t="s">
        <v>199</v>
      </c>
      <c r="E256" s="24" t="s">
        <v>262</v>
      </c>
      <c r="F256" s="25" t="s">
        <v>257</v>
      </c>
      <c r="G256" s="25" t="s">
        <v>258</v>
      </c>
      <c r="H256" s="25" t="s">
        <v>259</v>
      </c>
      <c r="I256" s="25" t="s">
        <v>213</v>
      </c>
      <c r="J256" s="25" t="s">
        <v>1244</v>
      </c>
      <c r="K256" s="5" t="s">
        <v>5</v>
      </c>
      <c r="L256" s="6" t="s">
        <v>1245</v>
      </c>
      <c r="M256" s="5">
        <v>42578</v>
      </c>
      <c r="N256" s="7" t="s">
        <v>81</v>
      </c>
      <c r="O256" s="6" t="s">
        <v>80</v>
      </c>
      <c r="P256" s="8">
        <v>1254.4000000000001</v>
      </c>
      <c r="Q256" s="8">
        <v>1026</v>
      </c>
      <c r="R256" s="9">
        <f t="shared" si="8"/>
        <v>228.40000000000009</v>
      </c>
    </row>
    <row r="257" spans="2:18" ht="45" x14ac:dyDescent="0.25">
      <c r="B257" s="4">
        <v>247</v>
      </c>
      <c r="C257" s="4" t="s">
        <v>4</v>
      </c>
      <c r="D257" s="25" t="s">
        <v>199</v>
      </c>
      <c r="E257" s="24" t="s">
        <v>1246</v>
      </c>
      <c r="F257" s="25" t="s">
        <v>219</v>
      </c>
      <c r="G257" s="12" t="s">
        <v>374</v>
      </c>
      <c r="H257" s="25" t="s">
        <v>375</v>
      </c>
      <c r="I257" s="12" t="s">
        <v>1247</v>
      </c>
      <c r="J257" s="25" t="s">
        <v>996</v>
      </c>
      <c r="K257" s="5" t="s">
        <v>1248</v>
      </c>
      <c r="L257" s="6" t="s">
        <v>1249</v>
      </c>
      <c r="M257" s="5">
        <v>42578</v>
      </c>
      <c r="N257" s="7" t="s">
        <v>1019</v>
      </c>
      <c r="O257" s="36" t="s">
        <v>1020</v>
      </c>
      <c r="P257" s="8">
        <v>261.27</v>
      </c>
      <c r="Q257" s="8">
        <v>246.24</v>
      </c>
      <c r="R257" s="9">
        <f t="shared" si="8"/>
        <v>15.029999999999973</v>
      </c>
    </row>
    <row r="258" spans="2:18" ht="22.5" x14ac:dyDescent="0.25">
      <c r="B258" s="4">
        <v>248</v>
      </c>
      <c r="C258" s="4" t="s">
        <v>4</v>
      </c>
      <c r="D258" s="25" t="s">
        <v>199</v>
      </c>
      <c r="E258" s="24" t="s">
        <v>1250</v>
      </c>
      <c r="F258" s="25" t="s">
        <v>207</v>
      </c>
      <c r="G258" s="25" t="s">
        <v>1251</v>
      </c>
      <c r="H258" s="25" t="s">
        <v>230</v>
      </c>
      <c r="I258" s="25" t="s">
        <v>244</v>
      </c>
      <c r="J258" s="25" t="s">
        <v>1252</v>
      </c>
      <c r="K258" s="5" t="s">
        <v>44</v>
      </c>
      <c r="L258" s="6" t="s">
        <v>1253</v>
      </c>
      <c r="M258" s="5">
        <v>42579</v>
      </c>
      <c r="N258" s="7" t="s">
        <v>47</v>
      </c>
      <c r="O258" s="6" t="s">
        <v>46</v>
      </c>
      <c r="P258" s="8">
        <v>526.4</v>
      </c>
      <c r="Q258" s="8">
        <v>469.45</v>
      </c>
      <c r="R258" s="9">
        <f t="shared" si="8"/>
        <v>56.949999999999989</v>
      </c>
    </row>
    <row r="259" spans="2:18" ht="33.75" x14ac:dyDescent="0.25">
      <c r="B259" s="4">
        <v>249</v>
      </c>
      <c r="C259" s="4" t="s">
        <v>3</v>
      </c>
      <c r="D259" s="25" t="s">
        <v>199</v>
      </c>
      <c r="E259" s="24" t="s">
        <v>498</v>
      </c>
      <c r="F259" s="25" t="s">
        <v>207</v>
      </c>
      <c r="G259" s="12" t="s">
        <v>1254</v>
      </c>
      <c r="H259" s="25" t="s">
        <v>209</v>
      </c>
      <c r="I259" s="25" t="s">
        <v>293</v>
      </c>
      <c r="J259" s="25" t="s">
        <v>582</v>
      </c>
      <c r="K259" s="5" t="s">
        <v>6</v>
      </c>
      <c r="L259" s="6" t="s">
        <v>1255</v>
      </c>
      <c r="M259" s="5">
        <v>42580</v>
      </c>
      <c r="N259" s="7" t="s">
        <v>96</v>
      </c>
      <c r="O259" s="6" t="s">
        <v>73</v>
      </c>
      <c r="P259" s="8">
        <v>135.66</v>
      </c>
      <c r="Q259" s="8">
        <v>135.66</v>
      </c>
      <c r="R259" s="9">
        <f t="shared" si="8"/>
        <v>0</v>
      </c>
    </row>
    <row r="260" spans="2:18" ht="33.75" x14ac:dyDescent="0.25">
      <c r="B260" s="4">
        <v>250</v>
      </c>
      <c r="C260" s="4" t="s">
        <v>4</v>
      </c>
      <c r="D260" s="25" t="s">
        <v>199</v>
      </c>
      <c r="E260" s="24" t="s">
        <v>498</v>
      </c>
      <c r="F260" s="25" t="s">
        <v>207</v>
      </c>
      <c r="G260" s="25" t="s">
        <v>1097</v>
      </c>
      <c r="H260" s="25" t="s">
        <v>230</v>
      </c>
      <c r="I260" s="25" t="s">
        <v>206</v>
      </c>
      <c r="J260" s="25" t="s">
        <v>1108</v>
      </c>
      <c r="K260" s="5" t="s">
        <v>7</v>
      </c>
      <c r="L260" s="6" t="s">
        <v>1256</v>
      </c>
      <c r="M260" s="5">
        <v>42582</v>
      </c>
      <c r="N260" s="7" t="s">
        <v>13</v>
      </c>
      <c r="O260" s="6" t="s">
        <v>8</v>
      </c>
      <c r="P260" s="8">
        <v>4027.39</v>
      </c>
      <c r="Q260" s="8">
        <v>3563.47</v>
      </c>
      <c r="R260" s="9">
        <f t="shared" si="8"/>
        <v>463.92000000000007</v>
      </c>
    </row>
    <row r="261" spans="2:18" ht="33.75" x14ac:dyDescent="0.25">
      <c r="B261" s="4">
        <v>251</v>
      </c>
      <c r="C261" s="4" t="s">
        <v>4</v>
      </c>
      <c r="D261" s="25" t="s">
        <v>199</v>
      </c>
      <c r="E261" s="24" t="s">
        <v>1257</v>
      </c>
      <c r="F261" s="25" t="s">
        <v>1258</v>
      </c>
      <c r="G261" s="25" t="s">
        <v>1259</v>
      </c>
      <c r="H261" s="25" t="s">
        <v>1260</v>
      </c>
      <c r="I261" s="25" t="s">
        <v>1261</v>
      </c>
      <c r="J261" s="25" t="s">
        <v>1262</v>
      </c>
      <c r="K261" s="5" t="s">
        <v>5</v>
      </c>
      <c r="L261" s="6" t="s">
        <v>41</v>
      </c>
      <c r="M261" s="5">
        <v>42583</v>
      </c>
      <c r="N261" s="7" t="s">
        <v>28</v>
      </c>
      <c r="O261" s="6" t="s">
        <v>27</v>
      </c>
      <c r="P261" s="8">
        <f>45.6+342+342+912</f>
        <v>1641.6</v>
      </c>
      <c r="Q261" s="8">
        <v>1430.7</v>
      </c>
      <c r="R261" s="9">
        <f t="shared" ref="R261:R272" si="9">+P261-Q261</f>
        <v>210.89999999999986</v>
      </c>
    </row>
    <row r="262" spans="2:18" ht="22.5" x14ac:dyDescent="0.25">
      <c r="B262" s="4">
        <v>252</v>
      </c>
      <c r="C262" s="4" t="s">
        <v>4</v>
      </c>
      <c r="D262" s="25" t="s">
        <v>199</v>
      </c>
      <c r="E262" s="24" t="s">
        <v>1263</v>
      </c>
      <c r="F262" s="25" t="s">
        <v>207</v>
      </c>
      <c r="G262" s="25" t="s">
        <v>309</v>
      </c>
      <c r="H262" s="25" t="s">
        <v>230</v>
      </c>
      <c r="I262" s="100" t="s">
        <v>599</v>
      </c>
      <c r="J262" s="25" t="s">
        <v>1264</v>
      </c>
      <c r="K262" s="5" t="s">
        <v>5</v>
      </c>
      <c r="L262" s="6" t="s">
        <v>1265</v>
      </c>
      <c r="M262" s="5">
        <v>42584</v>
      </c>
      <c r="N262" s="7" t="s">
        <v>32</v>
      </c>
      <c r="O262" s="6" t="s">
        <v>31</v>
      </c>
      <c r="P262" s="8">
        <v>1266.31</v>
      </c>
      <c r="Q262" s="8">
        <v>1182.8599999999999</v>
      </c>
      <c r="R262" s="9">
        <f t="shared" si="9"/>
        <v>83.450000000000045</v>
      </c>
    </row>
    <row r="263" spans="2:18" ht="22.5" x14ac:dyDescent="0.25">
      <c r="B263" s="4">
        <v>253</v>
      </c>
      <c r="C263" s="4" t="s">
        <v>3</v>
      </c>
      <c r="D263" s="25" t="s">
        <v>199</v>
      </c>
      <c r="E263" s="24" t="s">
        <v>325</v>
      </c>
      <c r="F263" s="25" t="s">
        <v>234</v>
      </c>
      <c r="G263" s="12" t="s">
        <v>468</v>
      </c>
      <c r="H263" s="25" t="s">
        <v>474</v>
      </c>
      <c r="I263" s="25" t="s">
        <v>1266</v>
      </c>
      <c r="J263" s="25" t="s">
        <v>1267</v>
      </c>
      <c r="K263" s="5" t="s">
        <v>6</v>
      </c>
      <c r="L263" s="6" t="s">
        <v>1268</v>
      </c>
      <c r="M263" s="5">
        <v>42585</v>
      </c>
      <c r="N263" s="7" t="s">
        <v>478</v>
      </c>
      <c r="O263" s="6" t="s">
        <v>479</v>
      </c>
      <c r="P263" s="8">
        <v>450.3</v>
      </c>
      <c r="Q263" s="8">
        <v>450.3</v>
      </c>
      <c r="R263" s="9">
        <f t="shared" si="9"/>
        <v>0</v>
      </c>
    </row>
    <row r="264" spans="2:18" x14ac:dyDescent="0.25">
      <c r="B264" s="4">
        <v>254</v>
      </c>
      <c r="C264" s="4" t="s">
        <v>4</v>
      </c>
      <c r="D264" s="25" t="s">
        <v>199</v>
      </c>
      <c r="E264" s="24" t="s">
        <v>363</v>
      </c>
      <c r="F264" s="25">
        <v>311</v>
      </c>
      <c r="G264" s="25" t="s">
        <v>648</v>
      </c>
      <c r="H264" s="25" t="s">
        <v>484</v>
      </c>
      <c r="I264" s="12" t="s">
        <v>1269</v>
      </c>
      <c r="J264" s="12" t="s">
        <v>441</v>
      </c>
      <c r="K264" s="5" t="s">
        <v>5</v>
      </c>
      <c r="L264" s="6" t="s">
        <v>1270</v>
      </c>
      <c r="M264" s="5">
        <v>42585</v>
      </c>
      <c r="N264" s="7" t="s">
        <v>432</v>
      </c>
      <c r="O264" s="36" t="s">
        <v>433</v>
      </c>
      <c r="P264" s="8">
        <v>240</v>
      </c>
      <c r="Q264" s="8">
        <v>232.5</v>
      </c>
      <c r="R264" s="9">
        <f t="shared" si="9"/>
        <v>7.5</v>
      </c>
    </row>
    <row r="265" spans="2:18" ht="33.75" x14ac:dyDescent="0.25">
      <c r="B265" s="4">
        <v>255</v>
      </c>
      <c r="C265" s="4" t="s">
        <v>4</v>
      </c>
      <c r="D265" s="25" t="s">
        <v>199</v>
      </c>
      <c r="E265" s="24" t="s">
        <v>562</v>
      </c>
      <c r="F265" s="25">
        <v>211</v>
      </c>
      <c r="G265" s="25" t="s">
        <v>374</v>
      </c>
      <c r="H265" s="25" t="s">
        <v>377</v>
      </c>
      <c r="I265" s="25" t="s">
        <v>378</v>
      </c>
      <c r="J265" s="25" t="s">
        <v>379</v>
      </c>
      <c r="K265" s="5" t="s">
        <v>5</v>
      </c>
      <c r="L265" s="6" t="s">
        <v>1271</v>
      </c>
      <c r="M265" s="5">
        <v>42585</v>
      </c>
      <c r="N265" s="7" t="s">
        <v>156</v>
      </c>
      <c r="O265" s="6" t="s">
        <v>155</v>
      </c>
      <c r="P265" s="105">
        <v>1746</v>
      </c>
      <c r="Q265" s="8">
        <v>228.05</v>
      </c>
      <c r="R265" s="9">
        <f t="shared" si="9"/>
        <v>1517.95</v>
      </c>
    </row>
    <row r="266" spans="2:18" ht="33.75" x14ac:dyDescent="0.25">
      <c r="B266" s="4">
        <v>256</v>
      </c>
      <c r="C266" s="4" t="s">
        <v>4</v>
      </c>
      <c r="D266" s="25" t="s">
        <v>199</v>
      </c>
      <c r="E266" s="24" t="s">
        <v>562</v>
      </c>
      <c r="F266" s="25">
        <v>211</v>
      </c>
      <c r="G266" s="25" t="s">
        <v>374</v>
      </c>
      <c r="H266" s="25" t="s">
        <v>377</v>
      </c>
      <c r="I266" s="25" t="s">
        <v>378</v>
      </c>
      <c r="J266" s="25" t="s">
        <v>379</v>
      </c>
      <c r="K266" s="5" t="s">
        <v>5</v>
      </c>
      <c r="L266" s="6" t="s">
        <v>1272</v>
      </c>
      <c r="M266" s="5">
        <v>42585</v>
      </c>
      <c r="N266" s="7" t="s">
        <v>156</v>
      </c>
      <c r="O266" s="6" t="s">
        <v>155</v>
      </c>
      <c r="P266" s="105"/>
      <c r="Q266" s="8">
        <v>403.6</v>
      </c>
      <c r="R266" s="9">
        <f t="shared" si="9"/>
        <v>-403.6</v>
      </c>
    </row>
    <row r="267" spans="2:18" ht="33.75" x14ac:dyDescent="0.25">
      <c r="B267" s="4">
        <v>257</v>
      </c>
      <c r="C267" s="4" t="s">
        <v>4</v>
      </c>
      <c r="D267" s="25" t="s">
        <v>199</v>
      </c>
      <c r="E267" s="24" t="s">
        <v>562</v>
      </c>
      <c r="F267" s="25">
        <v>211</v>
      </c>
      <c r="G267" s="25" t="s">
        <v>374</v>
      </c>
      <c r="H267" s="25" t="s">
        <v>377</v>
      </c>
      <c r="I267" s="25" t="s">
        <v>378</v>
      </c>
      <c r="J267" s="25" t="s">
        <v>379</v>
      </c>
      <c r="K267" s="5" t="s">
        <v>5</v>
      </c>
      <c r="L267" s="6" t="s">
        <v>1273</v>
      </c>
      <c r="M267" s="5">
        <v>42585</v>
      </c>
      <c r="N267" s="7" t="s">
        <v>156</v>
      </c>
      <c r="O267" s="6" t="s">
        <v>155</v>
      </c>
      <c r="P267" s="105"/>
      <c r="Q267" s="8">
        <v>236.65</v>
      </c>
      <c r="R267" s="9">
        <f t="shared" si="9"/>
        <v>-236.65</v>
      </c>
    </row>
    <row r="268" spans="2:18" ht="33.75" x14ac:dyDescent="0.25">
      <c r="B268" s="4">
        <v>258</v>
      </c>
      <c r="C268" s="4" t="s">
        <v>4</v>
      </c>
      <c r="D268" s="25" t="s">
        <v>199</v>
      </c>
      <c r="E268" s="24" t="s">
        <v>562</v>
      </c>
      <c r="F268" s="25">
        <v>211</v>
      </c>
      <c r="G268" s="25" t="s">
        <v>374</v>
      </c>
      <c r="H268" s="25" t="s">
        <v>377</v>
      </c>
      <c r="I268" s="25" t="s">
        <v>378</v>
      </c>
      <c r="J268" s="25" t="s">
        <v>379</v>
      </c>
      <c r="K268" s="5" t="s">
        <v>5</v>
      </c>
      <c r="L268" s="6" t="s">
        <v>1274</v>
      </c>
      <c r="M268" s="5">
        <v>42585</v>
      </c>
      <c r="N268" s="7" t="s">
        <v>156</v>
      </c>
      <c r="O268" s="6" t="s">
        <v>155</v>
      </c>
      <c r="P268" s="105"/>
      <c r="Q268" s="8">
        <v>310.85000000000002</v>
      </c>
      <c r="R268" s="9">
        <f t="shared" si="9"/>
        <v>-310.85000000000002</v>
      </c>
    </row>
    <row r="269" spans="2:18" ht="33.75" x14ac:dyDescent="0.25">
      <c r="B269" s="4">
        <v>259</v>
      </c>
      <c r="C269" s="4" t="s">
        <v>4</v>
      </c>
      <c r="D269" s="25" t="s">
        <v>199</v>
      </c>
      <c r="E269" s="24" t="s">
        <v>562</v>
      </c>
      <c r="F269" s="25">
        <v>211</v>
      </c>
      <c r="G269" s="25" t="s">
        <v>374</v>
      </c>
      <c r="H269" s="25" t="s">
        <v>377</v>
      </c>
      <c r="I269" s="25" t="s">
        <v>378</v>
      </c>
      <c r="J269" s="25" t="s">
        <v>379</v>
      </c>
      <c r="K269" s="5" t="s">
        <v>5</v>
      </c>
      <c r="L269" s="6" t="s">
        <v>1275</v>
      </c>
      <c r="M269" s="5">
        <v>42585</v>
      </c>
      <c r="N269" s="7" t="s">
        <v>156</v>
      </c>
      <c r="O269" s="6" t="s">
        <v>155</v>
      </c>
      <c r="P269" s="105"/>
      <c r="Q269" s="8">
        <v>174.8</v>
      </c>
      <c r="R269" s="9">
        <f t="shared" si="9"/>
        <v>-174.8</v>
      </c>
    </row>
    <row r="270" spans="2:18" ht="33.75" x14ac:dyDescent="0.25">
      <c r="B270" s="4">
        <v>260</v>
      </c>
      <c r="C270" s="4" t="s">
        <v>4</v>
      </c>
      <c r="D270" s="25" t="s">
        <v>199</v>
      </c>
      <c r="E270" s="24" t="s">
        <v>562</v>
      </c>
      <c r="F270" s="25">
        <v>211</v>
      </c>
      <c r="G270" s="25" t="s">
        <v>374</v>
      </c>
      <c r="H270" s="25" t="s">
        <v>377</v>
      </c>
      <c r="I270" s="25" t="s">
        <v>378</v>
      </c>
      <c r="J270" s="25" t="s">
        <v>379</v>
      </c>
      <c r="K270" s="5" t="s">
        <v>5</v>
      </c>
      <c r="L270" s="6" t="s">
        <v>1276</v>
      </c>
      <c r="M270" s="5">
        <v>42585</v>
      </c>
      <c r="N270" s="7" t="s">
        <v>156</v>
      </c>
      <c r="O270" s="6" t="s">
        <v>155</v>
      </c>
      <c r="P270" s="105"/>
      <c r="Q270" s="8">
        <v>363.85</v>
      </c>
      <c r="R270" s="9">
        <f t="shared" si="9"/>
        <v>-363.85</v>
      </c>
    </row>
    <row r="271" spans="2:18" ht="33.75" x14ac:dyDescent="0.25">
      <c r="B271" s="4">
        <v>261</v>
      </c>
      <c r="C271" s="4" t="s">
        <v>4</v>
      </c>
      <c r="D271" s="25" t="s">
        <v>199</v>
      </c>
      <c r="E271" s="24" t="s">
        <v>562</v>
      </c>
      <c r="F271" s="25">
        <v>211</v>
      </c>
      <c r="G271" s="25" t="s">
        <v>374</v>
      </c>
      <c r="H271" s="25" t="s">
        <v>377</v>
      </c>
      <c r="I271" s="25" t="s">
        <v>378</v>
      </c>
      <c r="J271" s="25" t="s">
        <v>379</v>
      </c>
      <c r="K271" s="5" t="s">
        <v>5</v>
      </c>
      <c r="L271" s="6" t="s">
        <v>1277</v>
      </c>
      <c r="M271" s="5">
        <v>42585</v>
      </c>
      <c r="N271" s="7" t="s">
        <v>156</v>
      </c>
      <c r="O271" s="6" t="s">
        <v>155</v>
      </c>
      <c r="P271" s="105"/>
      <c r="Q271" s="8">
        <v>28.2</v>
      </c>
      <c r="R271" s="9">
        <f t="shared" si="9"/>
        <v>-28.2</v>
      </c>
    </row>
    <row r="272" spans="2:18" ht="33.75" x14ac:dyDescent="0.25">
      <c r="B272" s="4">
        <v>262</v>
      </c>
      <c r="C272" s="4" t="s">
        <v>4</v>
      </c>
      <c r="D272" s="25" t="s">
        <v>199</v>
      </c>
      <c r="E272" s="24" t="s">
        <v>611</v>
      </c>
      <c r="F272" s="25" t="s">
        <v>234</v>
      </c>
      <c r="G272" s="25" t="s">
        <v>1279</v>
      </c>
      <c r="H272" s="25" t="s">
        <v>1278</v>
      </c>
      <c r="I272" s="100" t="s">
        <v>2080</v>
      </c>
      <c r="J272" s="25" t="s">
        <v>441</v>
      </c>
      <c r="K272" s="5" t="s">
        <v>6</v>
      </c>
      <c r="L272" s="6" t="s">
        <v>95</v>
      </c>
      <c r="M272" s="5">
        <v>42585</v>
      </c>
      <c r="N272" s="7" t="s">
        <v>1281</v>
      </c>
      <c r="O272" s="6" t="s">
        <v>1282</v>
      </c>
      <c r="P272" s="8">
        <v>3537.42</v>
      </c>
      <c r="Q272" s="8">
        <v>3080</v>
      </c>
      <c r="R272" s="9">
        <f t="shared" si="9"/>
        <v>457.42000000000007</v>
      </c>
    </row>
    <row r="273" spans="2:18" ht="22.5" x14ac:dyDescent="0.25">
      <c r="B273" s="4">
        <v>263</v>
      </c>
      <c r="C273" s="4" t="s">
        <v>4</v>
      </c>
      <c r="D273" s="25" t="s">
        <v>199</v>
      </c>
      <c r="E273" s="24" t="s">
        <v>562</v>
      </c>
      <c r="F273" s="25" t="s">
        <v>257</v>
      </c>
      <c r="G273" s="25" t="s">
        <v>483</v>
      </c>
      <c r="H273" s="25" t="s">
        <v>259</v>
      </c>
      <c r="I273" s="25" t="s">
        <v>1283</v>
      </c>
      <c r="J273" s="25" t="s">
        <v>1221</v>
      </c>
      <c r="K273" s="5" t="s">
        <v>5</v>
      </c>
      <c r="L273" s="6" t="s">
        <v>1284</v>
      </c>
      <c r="M273" s="5">
        <v>42585</v>
      </c>
      <c r="N273" s="7" t="s">
        <v>1285</v>
      </c>
      <c r="O273" s="6" t="s">
        <v>473</v>
      </c>
      <c r="P273" s="8">
        <v>560</v>
      </c>
      <c r="Q273" s="8">
        <v>563.16</v>
      </c>
      <c r="R273" s="9">
        <f>+P273-Q273</f>
        <v>-3.1599999999999682</v>
      </c>
    </row>
    <row r="274" spans="2:18" ht="33.75" x14ac:dyDescent="0.25">
      <c r="B274" s="4">
        <v>264</v>
      </c>
      <c r="C274" s="4" t="s">
        <v>4</v>
      </c>
      <c r="D274" s="25" t="s">
        <v>199</v>
      </c>
      <c r="E274" s="24" t="s">
        <v>592</v>
      </c>
      <c r="F274" s="25" t="s">
        <v>234</v>
      </c>
      <c r="G274" s="25" t="s">
        <v>309</v>
      </c>
      <c r="H274" s="25" t="s">
        <v>252</v>
      </c>
      <c r="I274" s="25" t="s">
        <v>1290</v>
      </c>
      <c r="J274" s="25" t="s">
        <v>1286</v>
      </c>
      <c r="K274" s="5" t="s">
        <v>5</v>
      </c>
      <c r="L274" s="6" t="s">
        <v>1287</v>
      </c>
      <c r="M274" s="5">
        <v>42587</v>
      </c>
      <c r="N274" s="7" t="s">
        <v>115</v>
      </c>
      <c r="O274" s="6" t="s">
        <v>114</v>
      </c>
      <c r="P274" s="8">
        <v>258.5</v>
      </c>
      <c r="Q274" s="8">
        <v>222.25</v>
      </c>
      <c r="R274" s="9">
        <f>+P274-Q274</f>
        <v>36.25</v>
      </c>
    </row>
    <row r="275" spans="2:18" ht="45" x14ac:dyDescent="0.25">
      <c r="B275" s="4">
        <v>265</v>
      </c>
      <c r="C275" s="4" t="s">
        <v>4</v>
      </c>
      <c r="D275" s="25" t="s">
        <v>199</v>
      </c>
      <c r="E275" s="24" t="s">
        <v>1288</v>
      </c>
      <c r="F275" s="25" t="s">
        <v>1289</v>
      </c>
      <c r="G275" s="25" t="s">
        <v>364</v>
      </c>
      <c r="H275" s="25" t="s">
        <v>653</v>
      </c>
      <c r="I275" s="100" t="s">
        <v>2079</v>
      </c>
      <c r="J275" s="25" t="s">
        <v>588</v>
      </c>
      <c r="K275" s="5" t="s">
        <v>5</v>
      </c>
      <c r="L275" s="6" t="s">
        <v>1291</v>
      </c>
      <c r="M275" s="5">
        <v>42587</v>
      </c>
      <c r="N275" s="7" t="s">
        <v>1292</v>
      </c>
      <c r="O275" s="6" t="s">
        <v>1293</v>
      </c>
      <c r="P275" s="8">
        <v>6690.16</v>
      </c>
      <c r="Q275" s="8">
        <v>5352.88</v>
      </c>
      <c r="R275" s="9">
        <f t="shared" ref="R275:R280" si="10">+P275-Q275</f>
        <v>1337.2799999999997</v>
      </c>
    </row>
    <row r="276" spans="2:18" ht="22.5" x14ac:dyDescent="0.25">
      <c r="B276" s="4">
        <v>266</v>
      </c>
      <c r="C276" s="4" t="s">
        <v>3</v>
      </c>
      <c r="D276" s="25" t="s">
        <v>199</v>
      </c>
      <c r="E276" s="25" t="s">
        <v>1294</v>
      </c>
      <c r="F276" s="25" t="s">
        <v>219</v>
      </c>
      <c r="G276" s="25" t="s">
        <v>374</v>
      </c>
      <c r="H276" s="25" t="s">
        <v>375</v>
      </c>
      <c r="I276" s="25" t="s">
        <v>249</v>
      </c>
      <c r="J276" s="25" t="s">
        <v>1295</v>
      </c>
      <c r="K276" s="5" t="s">
        <v>5</v>
      </c>
      <c r="L276" s="6" t="s">
        <v>1296</v>
      </c>
      <c r="M276" s="5">
        <v>42587</v>
      </c>
      <c r="N276" s="7" t="s">
        <v>170</v>
      </c>
      <c r="O276" s="6" t="s">
        <v>169</v>
      </c>
      <c r="P276" s="8">
        <v>2885.61</v>
      </c>
      <c r="Q276" s="8">
        <v>1566.96</v>
      </c>
      <c r="R276" s="9">
        <f t="shared" si="10"/>
        <v>1318.65</v>
      </c>
    </row>
    <row r="277" spans="2:18" ht="22.5" x14ac:dyDescent="0.25">
      <c r="B277" s="4">
        <v>267</v>
      </c>
      <c r="C277" s="4" t="s">
        <v>3</v>
      </c>
      <c r="D277" s="25" t="s">
        <v>199</v>
      </c>
      <c r="E277" s="24" t="s">
        <v>1297</v>
      </c>
      <c r="F277" s="25" t="s">
        <v>219</v>
      </c>
      <c r="G277" s="25" t="s">
        <v>374</v>
      </c>
      <c r="H277" s="25" t="s">
        <v>375</v>
      </c>
      <c r="I277" s="25" t="s">
        <v>249</v>
      </c>
      <c r="J277" s="25" t="s">
        <v>1299</v>
      </c>
      <c r="K277" s="5" t="s">
        <v>5</v>
      </c>
      <c r="L277" s="6" t="s">
        <v>1091</v>
      </c>
      <c r="M277" s="5">
        <v>42587</v>
      </c>
      <c r="N277" s="7" t="s">
        <v>153</v>
      </c>
      <c r="O277" s="6" t="s">
        <v>152</v>
      </c>
      <c r="P277" s="8">
        <v>1154.24</v>
      </c>
      <c r="Q277" s="8">
        <v>780.49</v>
      </c>
      <c r="R277" s="9">
        <f t="shared" si="10"/>
        <v>373.75</v>
      </c>
    </row>
    <row r="278" spans="2:18" ht="45" x14ac:dyDescent="0.25">
      <c r="B278" s="4">
        <v>268</v>
      </c>
      <c r="C278" s="4" t="s">
        <v>3</v>
      </c>
      <c r="D278" s="25" t="s">
        <v>199</v>
      </c>
      <c r="E278" s="24" t="s">
        <v>1298</v>
      </c>
      <c r="F278" s="25" t="s">
        <v>219</v>
      </c>
      <c r="G278" s="25" t="s">
        <v>374</v>
      </c>
      <c r="H278" s="25" t="s">
        <v>466</v>
      </c>
      <c r="I278" s="25" t="s">
        <v>605</v>
      </c>
      <c r="J278" s="25" t="s">
        <v>481</v>
      </c>
      <c r="K278" s="5" t="s">
        <v>5</v>
      </c>
      <c r="L278" s="6" t="s">
        <v>1302</v>
      </c>
      <c r="M278" s="5">
        <v>42590</v>
      </c>
      <c r="N278" s="7" t="s">
        <v>10</v>
      </c>
      <c r="O278" s="6" t="s">
        <v>9</v>
      </c>
      <c r="P278" s="8">
        <v>3734.64</v>
      </c>
      <c r="Q278" s="8">
        <v>2438.8000000000002</v>
      </c>
      <c r="R278" s="9">
        <f t="shared" si="10"/>
        <v>1295.8399999999997</v>
      </c>
    </row>
    <row r="279" spans="2:18" ht="22.5" x14ac:dyDescent="0.25">
      <c r="B279" s="4">
        <v>269</v>
      </c>
      <c r="C279" s="4" t="s">
        <v>3</v>
      </c>
      <c r="D279" s="25" t="s">
        <v>199</v>
      </c>
      <c r="E279" s="24" t="s">
        <v>1301</v>
      </c>
      <c r="F279" s="25" t="s">
        <v>219</v>
      </c>
      <c r="G279" s="25" t="s">
        <v>374</v>
      </c>
      <c r="H279" s="25" t="s">
        <v>375</v>
      </c>
      <c r="I279" s="25" t="s">
        <v>249</v>
      </c>
      <c r="J279" s="12" t="s">
        <v>1300</v>
      </c>
      <c r="K279" s="5" t="s">
        <v>5</v>
      </c>
      <c r="L279" s="6" t="s">
        <v>164</v>
      </c>
      <c r="M279" s="5">
        <v>42590</v>
      </c>
      <c r="N279" s="7" t="s">
        <v>151</v>
      </c>
      <c r="O279" s="6" t="s">
        <v>150</v>
      </c>
      <c r="P279" s="8">
        <v>2481.62</v>
      </c>
      <c r="Q279" s="8">
        <v>2481.62</v>
      </c>
      <c r="R279" s="9">
        <f t="shared" si="10"/>
        <v>0</v>
      </c>
    </row>
    <row r="280" spans="2:18" ht="33.75" x14ac:dyDescent="0.25">
      <c r="B280" s="4">
        <v>270</v>
      </c>
      <c r="C280" s="4" t="s">
        <v>4</v>
      </c>
      <c r="D280" s="25" t="s">
        <v>199</v>
      </c>
      <c r="E280" s="24" t="s">
        <v>380</v>
      </c>
      <c r="F280" s="25" t="s">
        <v>271</v>
      </c>
      <c r="G280" s="12" t="s">
        <v>272</v>
      </c>
      <c r="H280" s="25" t="s">
        <v>273</v>
      </c>
      <c r="I280" s="12" t="s">
        <v>1303</v>
      </c>
      <c r="J280" s="25" t="s">
        <v>1304</v>
      </c>
      <c r="K280" s="5" t="s">
        <v>1305</v>
      </c>
      <c r="L280" s="6" t="s">
        <v>1306</v>
      </c>
      <c r="M280" s="5">
        <v>42590</v>
      </c>
      <c r="N280" s="7" t="s">
        <v>1019</v>
      </c>
      <c r="O280" s="36" t="s">
        <v>1020</v>
      </c>
      <c r="P280" s="8">
        <v>224</v>
      </c>
      <c r="Q280" s="8">
        <v>152.08000000000001</v>
      </c>
      <c r="R280" s="9">
        <f t="shared" si="10"/>
        <v>71.919999999999987</v>
      </c>
    </row>
    <row r="281" spans="2:18" ht="22.5" x14ac:dyDescent="0.25">
      <c r="B281" s="4">
        <v>271</v>
      </c>
      <c r="C281" s="4" t="s">
        <v>4</v>
      </c>
      <c r="D281" s="25" t="s">
        <v>199</v>
      </c>
      <c r="E281" s="24" t="s">
        <v>354</v>
      </c>
      <c r="F281" s="25" t="s">
        <v>219</v>
      </c>
      <c r="G281" s="12" t="s">
        <v>1217</v>
      </c>
      <c r="H281" s="25" t="s">
        <v>1307</v>
      </c>
      <c r="I281" s="12" t="s">
        <v>1308</v>
      </c>
      <c r="J281" s="25" t="s">
        <v>856</v>
      </c>
      <c r="K281" s="5" t="s">
        <v>1309</v>
      </c>
      <c r="L281" s="6" t="s">
        <v>1310</v>
      </c>
      <c r="M281" s="5">
        <v>42591</v>
      </c>
      <c r="N281" s="7" t="s">
        <v>1311</v>
      </c>
      <c r="O281" s="36" t="s">
        <v>1312</v>
      </c>
      <c r="P281" s="8">
        <v>3147.02</v>
      </c>
      <c r="Q281" s="8">
        <v>2449.04</v>
      </c>
      <c r="R281" s="9">
        <f t="shared" ref="R281:R290" si="11">+P281-Q281</f>
        <v>697.98</v>
      </c>
    </row>
    <row r="282" spans="2:18" x14ac:dyDescent="0.25">
      <c r="B282" s="4">
        <v>272</v>
      </c>
      <c r="C282" s="4" t="s">
        <v>3</v>
      </c>
      <c r="D282" s="25" t="s">
        <v>199</v>
      </c>
      <c r="E282" s="24" t="s">
        <v>1313</v>
      </c>
      <c r="F282" s="25" t="s">
        <v>219</v>
      </c>
      <c r="G282" s="25" t="s">
        <v>340</v>
      </c>
      <c r="H282" s="25" t="s">
        <v>375</v>
      </c>
      <c r="I282" s="25" t="s">
        <v>0</v>
      </c>
      <c r="J282" s="12" t="s">
        <v>1314</v>
      </c>
      <c r="K282" s="5" t="s">
        <v>5</v>
      </c>
      <c r="L282" s="6" t="s">
        <v>1315</v>
      </c>
      <c r="M282" s="5">
        <v>42593</v>
      </c>
      <c r="N282" s="7" t="s">
        <v>1316</v>
      </c>
      <c r="O282" s="6" t="s">
        <v>1317</v>
      </c>
      <c r="P282" s="8">
        <v>250</v>
      </c>
      <c r="Q282" s="8">
        <v>220</v>
      </c>
      <c r="R282" s="9">
        <f t="shared" si="11"/>
        <v>30</v>
      </c>
    </row>
    <row r="283" spans="2:18" x14ac:dyDescent="0.25">
      <c r="B283" s="4">
        <v>273</v>
      </c>
      <c r="C283" s="4" t="s">
        <v>3</v>
      </c>
      <c r="D283" s="25" t="s">
        <v>199</v>
      </c>
      <c r="E283" s="24" t="s">
        <v>325</v>
      </c>
      <c r="F283" s="25" t="s">
        <v>263</v>
      </c>
      <c r="G283" s="25" t="s">
        <v>1318</v>
      </c>
      <c r="H283" s="25" t="s">
        <v>265</v>
      </c>
      <c r="I283" s="25" t="s">
        <v>69</v>
      </c>
      <c r="J283" s="12" t="s">
        <v>1319</v>
      </c>
      <c r="K283" s="5" t="s">
        <v>1320</v>
      </c>
      <c r="L283" s="6" t="s">
        <v>1321</v>
      </c>
      <c r="M283" s="5">
        <v>42592</v>
      </c>
      <c r="N283" s="7" t="s">
        <v>1322</v>
      </c>
      <c r="O283" s="6" t="s">
        <v>1323</v>
      </c>
      <c r="P283" s="8">
        <v>568.86</v>
      </c>
      <c r="Q283" s="8">
        <v>568.86</v>
      </c>
      <c r="R283" s="9">
        <f t="shared" si="11"/>
        <v>0</v>
      </c>
    </row>
    <row r="284" spans="2:18" ht="56.25" x14ac:dyDescent="0.25">
      <c r="B284" s="4">
        <v>274</v>
      </c>
      <c r="C284" s="4" t="s">
        <v>4</v>
      </c>
      <c r="D284" s="25" t="s">
        <v>199</v>
      </c>
      <c r="E284" s="24" t="s">
        <v>1324</v>
      </c>
      <c r="F284" s="25" t="s">
        <v>1325</v>
      </c>
      <c r="G284" s="12" t="s">
        <v>1326</v>
      </c>
      <c r="H284" s="25" t="s">
        <v>1327</v>
      </c>
      <c r="I284" s="12" t="s">
        <v>1328</v>
      </c>
      <c r="J284" s="25" t="s">
        <v>1329</v>
      </c>
      <c r="K284" s="5" t="s">
        <v>694</v>
      </c>
      <c r="L284" s="6" t="s">
        <v>1330</v>
      </c>
      <c r="M284" s="5">
        <v>42593</v>
      </c>
      <c r="N284" s="7" t="s">
        <v>1331</v>
      </c>
      <c r="O284" s="36" t="s">
        <v>1332</v>
      </c>
      <c r="P284" s="8">
        <f>1616.52+2285.7</f>
        <v>3902.22</v>
      </c>
      <c r="Q284" s="8">
        <v>3676.7</v>
      </c>
      <c r="R284" s="9">
        <f t="shared" si="11"/>
        <v>225.51999999999998</v>
      </c>
    </row>
    <row r="285" spans="2:18" ht="33.75" x14ac:dyDescent="0.25">
      <c r="B285" s="4">
        <v>275</v>
      </c>
      <c r="C285" s="4" t="s">
        <v>4</v>
      </c>
      <c r="D285" s="25" t="s">
        <v>199</v>
      </c>
      <c r="E285" s="24" t="s">
        <v>1333</v>
      </c>
      <c r="F285" s="25" t="s">
        <v>219</v>
      </c>
      <c r="G285" s="12" t="s">
        <v>1217</v>
      </c>
      <c r="H285" s="25" t="s">
        <v>1307</v>
      </c>
      <c r="I285" s="12" t="s">
        <v>1328</v>
      </c>
      <c r="J285" s="25" t="s">
        <v>1334</v>
      </c>
      <c r="K285" s="5" t="s">
        <v>694</v>
      </c>
      <c r="L285" s="6" t="s">
        <v>1335</v>
      </c>
      <c r="M285" s="5">
        <v>42593</v>
      </c>
      <c r="N285" s="7" t="s">
        <v>1331</v>
      </c>
      <c r="O285" s="36" t="s">
        <v>1332</v>
      </c>
      <c r="P285" s="8">
        <v>3291.18</v>
      </c>
      <c r="Q285" s="8">
        <v>2622</v>
      </c>
      <c r="R285" s="9">
        <f t="shared" si="11"/>
        <v>669.17999999999984</v>
      </c>
    </row>
    <row r="286" spans="2:18" ht="33.75" x14ac:dyDescent="0.25">
      <c r="B286" s="4">
        <v>276</v>
      </c>
      <c r="C286" s="4" t="s">
        <v>4</v>
      </c>
      <c r="D286" s="25" t="s">
        <v>199</v>
      </c>
      <c r="E286" s="24" t="s">
        <v>1336</v>
      </c>
      <c r="F286" s="25" t="s">
        <v>219</v>
      </c>
      <c r="G286" s="25" t="s">
        <v>994</v>
      </c>
      <c r="H286" s="25" t="s">
        <v>356</v>
      </c>
      <c r="I286" s="25" t="s">
        <v>995</v>
      </c>
      <c r="J286" s="25" t="s">
        <v>379</v>
      </c>
      <c r="K286" s="5" t="s">
        <v>5</v>
      </c>
      <c r="L286" s="6" t="s">
        <v>1337</v>
      </c>
      <c r="M286" s="5">
        <v>42593</v>
      </c>
      <c r="N286" s="7" t="s">
        <v>659</v>
      </c>
      <c r="O286" s="6" t="s">
        <v>660</v>
      </c>
      <c r="P286" s="8">
        <v>226.46</v>
      </c>
      <c r="Q286" s="8">
        <v>176.22</v>
      </c>
      <c r="R286" s="9">
        <f t="shared" si="11"/>
        <v>50.240000000000009</v>
      </c>
    </row>
    <row r="287" spans="2:18" ht="22.5" x14ac:dyDescent="0.25">
      <c r="B287" s="4">
        <v>277</v>
      </c>
      <c r="C287" s="4" t="s">
        <v>4</v>
      </c>
      <c r="D287" s="25" t="s">
        <v>199</v>
      </c>
      <c r="E287" s="24" t="s">
        <v>742</v>
      </c>
      <c r="F287" s="25" t="s">
        <v>219</v>
      </c>
      <c r="G287" s="25" t="s">
        <v>1398</v>
      </c>
      <c r="H287" s="25" t="s">
        <v>356</v>
      </c>
      <c r="I287" s="25" t="s">
        <v>1399</v>
      </c>
      <c r="J287" s="25" t="s">
        <v>1400</v>
      </c>
      <c r="K287" s="5" t="s">
        <v>518</v>
      </c>
      <c r="L287" s="6" t="s">
        <v>690</v>
      </c>
      <c r="M287" s="5">
        <v>42593</v>
      </c>
      <c r="N287" s="7" t="s">
        <v>1401</v>
      </c>
      <c r="O287" s="6" t="s">
        <v>1402</v>
      </c>
      <c r="P287" s="8">
        <v>120.02</v>
      </c>
      <c r="Q287" s="8">
        <v>91.2</v>
      </c>
      <c r="R287" s="9">
        <f t="shared" si="11"/>
        <v>28.819999999999993</v>
      </c>
    </row>
    <row r="288" spans="2:18" ht="22.5" x14ac:dyDescent="0.25">
      <c r="B288" s="4">
        <v>278</v>
      </c>
      <c r="C288" s="4" t="s">
        <v>4</v>
      </c>
      <c r="D288" s="25" t="s">
        <v>199</v>
      </c>
      <c r="E288" s="24" t="s">
        <v>256</v>
      </c>
      <c r="F288" s="25" t="s">
        <v>241</v>
      </c>
      <c r="G288" s="25" t="s">
        <v>364</v>
      </c>
      <c r="H288" s="25" t="s">
        <v>243</v>
      </c>
      <c r="I288" s="25" t="s">
        <v>1356</v>
      </c>
      <c r="J288" s="25" t="s">
        <v>1349</v>
      </c>
      <c r="K288" s="5" t="s">
        <v>5</v>
      </c>
      <c r="L288" s="6" t="s">
        <v>1357</v>
      </c>
      <c r="M288" s="5">
        <v>42597</v>
      </c>
      <c r="N288" s="7" t="s">
        <v>1358</v>
      </c>
      <c r="O288" s="6" t="s">
        <v>1359</v>
      </c>
      <c r="P288" s="8">
        <v>17.100000000000001</v>
      </c>
      <c r="Q288" s="8">
        <v>17.100000000000001</v>
      </c>
      <c r="R288" s="9">
        <f t="shared" si="11"/>
        <v>0</v>
      </c>
    </row>
    <row r="289" spans="2:18" ht="22.5" x14ac:dyDescent="0.25">
      <c r="B289" s="4">
        <v>279</v>
      </c>
      <c r="C289" s="4" t="s">
        <v>4</v>
      </c>
      <c r="D289" s="25" t="s">
        <v>199</v>
      </c>
      <c r="E289" s="24" t="s">
        <v>1340</v>
      </c>
      <c r="F289" s="25" t="s">
        <v>1341</v>
      </c>
      <c r="G289" s="25" t="s">
        <v>450</v>
      </c>
      <c r="H289" s="25" t="s">
        <v>1342</v>
      </c>
      <c r="I289" s="25" t="s">
        <v>1338</v>
      </c>
      <c r="J289" s="25" t="s">
        <v>1343</v>
      </c>
      <c r="K289" s="5" t="s">
        <v>44</v>
      </c>
      <c r="L289" s="6" t="s">
        <v>1339</v>
      </c>
      <c r="M289" s="5">
        <v>42597</v>
      </c>
      <c r="N289" s="7" t="s">
        <v>47</v>
      </c>
      <c r="O289" s="6" t="s">
        <v>46</v>
      </c>
      <c r="P289" s="8">
        <f>357.96+898.89</f>
        <v>1256.8499999999999</v>
      </c>
      <c r="Q289" s="8">
        <v>1184.46</v>
      </c>
      <c r="R289" s="9">
        <f t="shared" si="11"/>
        <v>72.389999999999873</v>
      </c>
    </row>
    <row r="290" spans="2:18" ht="22.5" x14ac:dyDescent="0.25">
      <c r="B290" s="4">
        <v>280</v>
      </c>
      <c r="C290" s="4" t="s">
        <v>4</v>
      </c>
      <c r="D290" s="25" t="s">
        <v>199</v>
      </c>
      <c r="E290" s="24" t="s">
        <v>1344</v>
      </c>
      <c r="F290" s="25" t="s">
        <v>207</v>
      </c>
      <c r="G290" s="25" t="s">
        <v>1093</v>
      </c>
      <c r="H290" s="25" t="s">
        <v>230</v>
      </c>
      <c r="I290" s="25" t="s">
        <v>1345</v>
      </c>
      <c r="J290" s="25" t="s">
        <v>1346</v>
      </c>
      <c r="K290" s="5" t="s">
        <v>1169</v>
      </c>
      <c r="L290" s="6" t="s">
        <v>1347</v>
      </c>
      <c r="M290" s="5">
        <v>42597</v>
      </c>
      <c r="N290" s="7" t="s">
        <v>47</v>
      </c>
      <c r="O290" s="6" t="s">
        <v>46</v>
      </c>
      <c r="P290" s="8">
        <v>342</v>
      </c>
      <c r="Q290" s="8">
        <v>285</v>
      </c>
      <c r="R290" s="9">
        <f t="shared" si="11"/>
        <v>57</v>
      </c>
    </row>
    <row r="291" spans="2:18" ht="22.5" x14ac:dyDescent="0.25">
      <c r="B291" s="4">
        <v>281</v>
      </c>
      <c r="C291" s="4" t="s">
        <v>4</v>
      </c>
      <c r="D291" s="25" t="s">
        <v>199</v>
      </c>
      <c r="E291" s="24" t="s">
        <v>993</v>
      </c>
      <c r="F291" s="25" t="s">
        <v>241</v>
      </c>
      <c r="G291" s="25" t="s">
        <v>320</v>
      </c>
      <c r="H291" s="25" t="s">
        <v>243</v>
      </c>
      <c r="I291" s="25" t="s">
        <v>1348</v>
      </c>
      <c r="J291" s="25" t="s">
        <v>1349</v>
      </c>
      <c r="K291" s="5" t="s">
        <v>5</v>
      </c>
      <c r="L291" s="6" t="s">
        <v>1350</v>
      </c>
      <c r="M291" s="5">
        <v>42599</v>
      </c>
      <c r="N291" s="7" t="s">
        <v>1351</v>
      </c>
      <c r="O291" s="6" t="s">
        <v>1352</v>
      </c>
      <c r="P291" s="8">
        <v>570</v>
      </c>
      <c r="Q291" s="8">
        <v>513</v>
      </c>
      <c r="R291" s="9">
        <f t="shared" ref="R291:R297" si="12">+P291-Q291</f>
        <v>57</v>
      </c>
    </row>
    <row r="292" spans="2:18" ht="22.5" x14ac:dyDescent="0.25">
      <c r="B292" s="4">
        <v>282</v>
      </c>
      <c r="C292" s="4" t="s">
        <v>4</v>
      </c>
      <c r="D292" s="25" t="s">
        <v>199</v>
      </c>
      <c r="E292" s="24" t="s">
        <v>1353</v>
      </c>
      <c r="F292" s="25" t="s">
        <v>234</v>
      </c>
      <c r="G292" s="25" t="s">
        <v>1093</v>
      </c>
      <c r="H292" s="25" t="s">
        <v>252</v>
      </c>
      <c r="I292" s="25" t="s">
        <v>599</v>
      </c>
      <c r="J292" s="25" t="s">
        <v>1354</v>
      </c>
      <c r="K292" s="5" t="s">
        <v>436</v>
      </c>
      <c r="L292" s="6" t="s">
        <v>1355</v>
      </c>
      <c r="M292" s="5">
        <v>42599</v>
      </c>
      <c r="N292" s="7" t="s">
        <v>32</v>
      </c>
      <c r="O292" s="6" t="s">
        <v>31</v>
      </c>
      <c r="P292" s="8">
        <v>986.67</v>
      </c>
      <c r="Q292" s="8">
        <v>957.6</v>
      </c>
      <c r="R292" s="9">
        <f t="shared" si="12"/>
        <v>29.069999999999936</v>
      </c>
    </row>
    <row r="293" spans="2:18" ht="45" x14ac:dyDescent="0.25">
      <c r="B293" s="4">
        <v>283</v>
      </c>
      <c r="C293" s="4" t="s">
        <v>4</v>
      </c>
      <c r="D293" s="25" t="s">
        <v>199</v>
      </c>
      <c r="E293" s="24" t="s">
        <v>1360</v>
      </c>
      <c r="F293" s="25" t="s">
        <v>207</v>
      </c>
      <c r="G293" s="25" t="s">
        <v>483</v>
      </c>
      <c r="H293" s="25" t="s">
        <v>484</v>
      </c>
      <c r="I293" s="96" t="s">
        <v>2078</v>
      </c>
      <c r="J293" s="25" t="s">
        <v>441</v>
      </c>
      <c r="K293" s="5" t="s">
        <v>5</v>
      </c>
      <c r="L293" s="6" t="s">
        <v>1361</v>
      </c>
      <c r="M293" s="5">
        <v>42600</v>
      </c>
      <c r="N293" s="7" t="s">
        <v>488</v>
      </c>
      <c r="O293" s="36" t="s">
        <v>489</v>
      </c>
      <c r="P293" s="8">
        <v>3249.99</v>
      </c>
      <c r="Q293" s="8">
        <v>3250</v>
      </c>
      <c r="R293" s="9">
        <f t="shared" si="12"/>
        <v>-1.0000000000218279E-2</v>
      </c>
    </row>
    <row r="294" spans="2:18" ht="33.75" x14ac:dyDescent="0.25">
      <c r="B294" s="4">
        <v>284</v>
      </c>
      <c r="C294" s="4" t="s">
        <v>4</v>
      </c>
      <c r="D294" s="25" t="s">
        <v>199</v>
      </c>
      <c r="E294" s="24" t="s">
        <v>1362</v>
      </c>
      <c r="F294" s="25" t="s">
        <v>1363</v>
      </c>
      <c r="G294" s="25" t="s">
        <v>1364</v>
      </c>
      <c r="H294" s="25" t="s">
        <v>1365</v>
      </c>
      <c r="I294" s="96" t="s">
        <v>1366</v>
      </c>
      <c r="J294" s="25" t="s">
        <v>1367</v>
      </c>
      <c r="K294" s="5" t="s">
        <v>5</v>
      </c>
      <c r="L294" s="6" t="s">
        <v>1368</v>
      </c>
      <c r="M294" s="5">
        <v>42600</v>
      </c>
      <c r="N294" s="7" t="s">
        <v>628</v>
      </c>
      <c r="O294" s="6" t="s">
        <v>629</v>
      </c>
      <c r="P294" s="8">
        <f>3086.21+1447.8</f>
        <v>4534.01</v>
      </c>
      <c r="Q294" s="8">
        <v>2551.91</v>
      </c>
      <c r="R294" s="9">
        <f t="shared" si="12"/>
        <v>1982.1000000000004</v>
      </c>
    </row>
    <row r="295" spans="2:18" ht="45" x14ac:dyDescent="0.25">
      <c r="B295" s="4">
        <v>285</v>
      </c>
      <c r="C295" s="4" t="s">
        <v>4</v>
      </c>
      <c r="D295" s="25" t="s">
        <v>199</v>
      </c>
      <c r="E295" s="24" t="s">
        <v>1369</v>
      </c>
      <c r="F295" s="25" t="s">
        <v>257</v>
      </c>
      <c r="G295" s="25" t="s">
        <v>312</v>
      </c>
      <c r="H295" s="25" t="s">
        <v>259</v>
      </c>
      <c r="I295" s="96" t="s">
        <v>2077</v>
      </c>
      <c r="J295" s="25" t="s">
        <v>1371</v>
      </c>
      <c r="K295" s="5" t="s">
        <v>5</v>
      </c>
      <c r="L295" s="6" t="s">
        <v>1372</v>
      </c>
      <c r="M295" s="5">
        <v>42599</v>
      </c>
      <c r="N295" s="7" t="s">
        <v>30</v>
      </c>
      <c r="O295" s="6" t="s">
        <v>29</v>
      </c>
      <c r="P295" s="8">
        <v>6410.07</v>
      </c>
      <c r="Q295" s="8">
        <v>6321.19</v>
      </c>
      <c r="R295" s="9">
        <f t="shared" si="12"/>
        <v>88.880000000000109</v>
      </c>
    </row>
    <row r="296" spans="2:18" ht="22.5" x14ac:dyDescent="0.25">
      <c r="B296" s="4">
        <v>286</v>
      </c>
      <c r="C296" s="4" t="s">
        <v>3</v>
      </c>
      <c r="D296" s="25" t="s">
        <v>199</v>
      </c>
      <c r="E296" s="24" t="s">
        <v>661</v>
      </c>
      <c r="F296" s="25" t="s">
        <v>339</v>
      </c>
      <c r="G296" s="25" t="s">
        <v>1373</v>
      </c>
      <c r="H296" s="25" t="s">
        <v>604</v>
      </c>
      <c r="I296" s="25" t="s">
        <v>575</v>
      </c>
      <c r="J296" s="25" t="s">
        <v>1374</v>
      </c>
      <c r="K296" s="5" t="s">
        <v>5</v>
      </c>
      <c r="L296" s="6" t="s">
        <v>1375</v>
      </c>
      <c r="M296" s="5">
        <v>42601</v>
      </c>
      <c r="N296" s="7" t="s">
        <v>578</v>
      </c>
      <c r="O296" s="6" t="s">
        <v>579</v>
      </c>
      <c r="P296" s="8">
        <v>564.29999999999995</v>
      </c>
      <c r="Q296" s="8">
        <v>504.45</v>
      </c>
      <c r="R296" s="9">
        <f t="shared" si="12"/>
        <v>59.849999999999966</v>
      </c>
    </row>
    <row r="297" spans="2:18" ht="45" x14ac:dyDescent="0.25">
      <c r="B297" s="4">
        <v>287</v>
      </c>
      <c r="C297" s="4" t="s">
        <v>3</v>
      </c>
      <c r="D297" s="25" t="s">
        <v>199</v>
      </c>
      <c r="E297" s="25" t="s">
        <v>1376</v>
      </c>
      <c r="F297" s="25" t="s">
        <v>339</v>
      </c>
      <c r="G297" s="25" t="s">
        <v>340</v>
      </c>
      <c r="H297" s="25" t="s">
        <v>604</v>
      </c>
      <c r="I297" s="25" t="s">
        <v>512</v>
      </c>
      <c r="J297" s="25" t="s">
        <v>1377</v>
      </c>
      <c r="K297" s="5" t="s">
        <v>5</v>
      </c>
      <c r="L297" s="6" t="s">
        <v>1378</v>
      </c>
      <c r="M297" s="5">
        <v>42601</v>
      </c>
      <c r="N297" s="7" t="s">
        <v>514</v>
      </c>
      <c r="O297" s="6" t="s">
        <v>515</v>
      </c>
      <c r="P297" s="8">
        <v>843.6</v>
      </c>
      <c r="Q297" s="8">
        <v>740</v>
      </c>
      <c r="R297" s="9">
        <f t="shared" si="12"/>
        <v>103.60000000000002</v>
      </c>
    </row>
    <row r="298" spans="2:18" ht="22.5" x14ac:dyDescent="0.25">
      <c r="B298" s="4">
        <v>288</v>
      </c>
      <c r="C298" s="4" t="s">
        <v>4</v>
      </c>
      <c r="D298" s="25" t="s">
        <v>199</v>
      </c>
      <c r="E298" s="24" t="s">
        <v>1379</v>
      </c>
      <c r="F298" s="25" t="s">
        <v>219</v>
      </c>
      <c r="G298" s="25" t="s">
        <v>994</v>
      </c>
      <c r="H298" s="25" t="s">
        <v>356</v>
      </c>
      <c r="I298" s="25" t="s">
        <v>1380</v>
      </c>
      <c r="J298" s="25" t="s">
        <v>1381</v>
      </c>
      <c r="K298" s="5" t="s">
        <v>518</v>
      </c>
      <c r="L298" s="6" t="s">
        <v>1382</v>
      </c>
      <c r="M298" s="5">
        <v>42608</v>
      </c>
      <c r="N298" s="7" t="s">
        <v>1383</v>
      </c>
      <c r="O298" s="6" t="s">
        <v>1384</v>
      </c>
      <c r="P298" s="8">
        <v>2800</v>
      </c>
      <c r="Q298" s="8">
        <v>2720.5</v>
      </c>
      <c r="R298" s="9">
        <f>+P298-Q298</f>
        <v>79.5</v>
      </c>
    </row>
    <row r="299" spans="2:18" ht="22.5" x14ac:dyDescent="0.25">
      <c r="B299" s="4">
        <v>289</v>
      </c>
      <c r="C299" s="4" t="s">
        <v>4</v>
      </c>
      <c r="D299" s="25" t="s">
        <v>199</v>
      </c>
      <c r="E299" s="24" t="s">
        <v>1385</v>
      </c>
      <c r="F299" s="25" t="s">
        <v>219</v>
      </c>
      <c r="G299" s="25" t="s">
        <v>994</v>
      </c>
      <c r="H299" s="25" t="s">
        <v>356</v>
      </c>
      <c r="I299" s="25" t="s">
        <v>1380</v>
      </c>
      <c r="J299" s="25" t="s">
        <v>1381</v>
      </c>
      <c r="K299" s="5" t="s">
        <v>5</v>
      </c>
      <c r="L299" s="6" t="s">
        <v>1386</v>
      </c>
      <c r="M299" s="5">
        <v>42608</v>
      </c>
      <c r="N299" s="7" t="s">
        <v>1387</v>
      </c>
      <c r="O299" s="6" t="s">
        <v>1388</v>
      </c>
      <c r="P299" s="8">
        <v>610</v>
      </c>
      <c r="Q299" s="8">
        <v>602.95000000000005</v>
      </c>
      <c r="R299" s="9">
        <f t="shared" ref="R299:R304" si="13">+P299-Q299</f>
        <v>7.0499999999999545</v>
      </c>
    </row>
    <row r="300" spans="2:18" ht="22.5" x14ac:dyDescent="0.25">
      <c r="B300" s="4">
        <v>290</v>
      </c>
      <c r="C300" s="4" t="s">
        <v>4</v>
      </c>
      <c r="D300" s="25" t="s">
        <v>199</v>
      </c>
      <c r="E300" s="24" t="s">
        <v>1389</v>
      </c>
      <c r="F300" s="25" t="s">
        <v>219</v>
      </c>
      <c r="G300" s="25" t="s">
        <v>994</v>
      </c>
      <c r="H300" s="25" t="s">
        <v>356</v>
      </c>
      <c r="I300" s="25" t="s">
        <v>1380</v>
      </c>
      <c r="J300" s="25" t="s">
        <v>1381</v>
      </c>
      <c r="K300" s="5" t="s">
        <v>518</v>
      </c>
      <c r="L300" s="6" t="s">
        <v>1390</v>
      </c>
      <c r="M300" s="5">
        <v>42608</v>
      </c>
      <c r="N300" s="7" t="s">
        <v>1391</v>
      </c>
      <c r="O300" s="6" t="s">
        <v>1392</v>
      </c>
      <c r="P300" s="8">
        <v>680</v>
      </c>
      <c r="Q300" s="8">
        <v>663.2</v>
      </c>
      <c r="R300" s="9">
        <f t="shared" si="13"/>
        <v>16.799999999999955</v>
      </c>
    </row>
    <row r="301" spans="2:18" ht="22.5" x14ac:dyDescent="0.25">
      <c r="B301" s="4">
        <v>291</v>
      </c>
      <c r="C301" s="4" t="s">
        <v>4</v>
      </c>
      <c r="D301" s="25" t="s">
        <v>199</v>
      </c>
      <c r="E301" s="24" t="s">
        <v>1393</v>
      </c>
      <c r="F301" s="25" t="s">
        <v>219</v>
      </c>
      <c r="G301" s="25" t="s">
        <v>994</v>
      </c>
      <c r="H301" s="25" t="s">
        <v>356</v>
      </c>
      <c r="I301" s="25" t="s">
        <v>1380</v>
      </c>
      <c r="J301" s="25" t="s">
        <v>1381</v>
      </c>
      <c r="K301" s="5" t="s">
        <v>1394</v>
      </c>
      <c r="L301" s="6" t="s">
        <v>1395</v>
      </c>
      <c r="M301" s="5">
        <v>42609</v>
      </c>
      <c r="N301" s="7" t="s">
        <v>1396</v>
      </c>
      <c r="O301" s="6" t="s">
        <v>1397</v>
      </c>
      <c r="P301" s="8">
        <v>2680.91</v>
      </c>
      <c r="Q301" s="8">
        <v>2662.91</v>
      </c>
      <c r="R301" s="9">
        <f t="shared" si="13"/>
        <v>18</v>
      </c>
    </row>
    <row r="302" spans="2:18" ht="45" x14ac:dyDescent="0.25">
      <c r="B302" s="4">
        <v>292</v>
      </c>
      <c r="C302" s="4" t="s">
        <v>3</v>
      </c>
      <c r="D302" s="25" t="s">
        <v>199</v>
      </c>
      <c r="E302" s="24" t="s">
        <v>1608</v>
      </c>
      <c r="F302" s="25" t="s">
        <v>219</v>
      </c>
      <c r="G302" s="25" t="s">
        <v>374</v>
      </c>
      <c r="H302" s="25" t="s">
        <v>466</v>
      </c>
      <c r="I302" s="25" t="s">
        <v>605</v>
      </c>
      <c r="J302" s="25" t="s">
        <v>481</v>
      </c>
      <c r="K302" s="5" t="s">
        <v>5</v>
      </c>
      <c r="L302" s="6" t="s">
        <v>1609</v>
      </c>
      <c r="M302" s="5">
        <v>42639</v>
      </c>
      <c r="N302" s="7" t="s">
        <v>10</v>
      </c>
      <c r="O302" s="6" t="s">
        <v>9</v>
      </c>
      <c r="P302" s="8">
        <v>3734.64</v>
      </c>
      <c r="Q302" s="8">
        <v>1760.2</v>
      </c>
      <c r="R302" s="9">
        <f t="shared" si="13"/>
        <v>1974.4399999999998</v>
      </c>
    </row>
    <row r="303" spans="2:18" ht="22.5" x14ac:dyDescent="0.25">
      <c r="B303" s="4">
        <v>293</v>
      </c>
      <c r="C303" s="4" t="s">
        <v>4</v>
      </c>
      <c r="D303" s="25" t="s">
        <v>199</v>
      </c>
      <c r="E303" s="24" t="s">
        <v>1610</v>
      </c>
      <c r="F303" s="25" t="s">
        <v>219</v>
      </c>
      <c r="G303" s="25" t="s">
        <v>268</v>
      </c>
      <c r="H303" s="25" t="s">
        <v>356</v>
      </c>
      <c r="I303" s="25" t="s">
        <v>1611</v>
      </c>
      <c r="J303" s="25" t="s">
        <v>1612</v>
      </c>
      <c r="K303" s="5" t="s">
        <v>5</v>
      </c>
      <c r="L303" s="6" t="s">
        <v>1613</v>
      </c>
      <c r="M303" s="5">
        <v>42639</v>
      </c>
      <c r="N303" s="7" t="s">
        <v>659</v>
      </c>
      <c r="O303" s="6" t="s">
        <v>660</v>
      </c>
      <c r="P303" s="8">
        <v>60.48</v>
      </c>
      <c r="Q303" s="8">
        <v>60.48</v>
      </c>
      <c r="R303" s="9">
        <f t="shared" si="13"/>
        <v>0</v>
      </c>
    </row>
    <row r="304" spans="2:18" ht="45" x14ac:dyDescent="0.25">
      <c r="B304" s="4">
        <v>288</v>
      </c>
      <c r="C304" s="4" t="s">
        <v>4</v>
      </c>
      <c r="D304" s="25" t="s">
        <v>199</v>
      </c>
      <c r="E304" s="24" t="s">
        <v>1213</v>
      </c>
      <c r="F304" s="25" t="s">
        <v>219</v>
      </c>
      <c r="G304" s="25" t="s">
        <v>994</v>
      </c>
      <c r="H304" s="25" t="s">
        <v>356</v>
      </c>
      <c r="I304" s="25" t="s">
        <v>1380</v>
      </c>
      <c r="J304" s="25" t="s">
        <v>1614</v>
      </c>
      <c r="K304" s="5" t="s">
        <v>518</v>
      </c>
      <c r="L304" s="6" t="s">
        <v>1615</v>
      </c>
      <c r="M304" s="5">
        <v>42641</v>
      </c>
      <c r="N304" s="7" t="s">
        <v>1383</v>
      </c>
      <c r="O304" s="6" t="s">
        <v>1384</v>
      </c>
      <c r="P304" s="8">
        <v>526.5</v>
      </c>
      <c r="Q304" s="8">
        <v>472.3</v>
      </c>
      <c r="R304" s="9">
        <f t="shared" si="13"/>
        <v>54.199999999999989</v>
      </c>
    </row>
    <row r="305" spans="2:18" ht="45" x14ac:dyDescent="0.25">
      <c r="B305" s="4">
        <v>288</v>
      </c>
      <c r="C305" s="4" t="s">
        <v>4</v>
      </c>
      <c r="D305" s="25" t="s">
        <v>199</v>
      </c>
      <c r="E305" s="24" t="s">
        <v>1213</v>
      </c>
      <c r="F305" s="25" t="s">
        <v>219</v>
      </c>
      <c r="G305" s="25" t="s">
        <v>994</v>
      </c>
      <c r="H305" s="25" t="s">
        <v>356</v>
      </c>
      <c r="I305" s="25" t="s">
        <v>1380</v>
      </c>
      <c r="J305" s="25" t="s">
        <v>1614</v>
      </c>
      <c r="K305" s="5" t="s">
        <v>1394</v>
      </c>
      <c r="L305" s="6" t="s">
        <v>1616</v>
      </c>
      <c r="M305" s="5">
        <v>42642</v>
      </c>
      <c r="N305" s="7" t="s">
        <v>1617</v>
      </c>
      <c r="O305" s="6" t="s">
        <v>1397</v>
      </c>
      <c r="P305" s="8">
        <v>1466.74</v>
      </c>
      <c r="Q305" s="8">
        <v>1578.79</v>
      </c>
      <c r="R305" s="9">
        <f t="shared" ref="R305:R318" si="14">+P305-Q305</f>
        <v>-112.04999999999995</v>
      </c>
    </row>
    <row r="306" spans="2:18" ht="22.5" x14ac:dyDescent="0.25">
      <c r="B306" s="4">
        <v>289</v>
      </c>
      <c r="C306" s="4" t="s">
        <v>4</v>
      </c>
      <c r="D306" s="25" t="s">
        <v>199</v>
      </c>
      <c r="E306" s="24" t="s">
        <v>1333</v>
      </c>
      <c r="F306" s="25" t="s">
        <v>219</v>
      </c>
      <c r="G306" s="12" t="s">
        <v>1217</v>
      </c>
      <c r="H306" s="25" t="s">
        <v>248</v>
      </c>
      <c r="I306" s="12" t="s">
        <v>1627</v>
      </c>
      <c r="J306" s="25" t="s">
        <v>1628</v>
      </c>
      <c r="K306" s="5" t="s">
        <v>5</v>
      </c>
      <c r="L306" s="6" t="s">
        <v>1629</v>
      </c>
      <c r="M306" s="5">
        <v>42646</v>
      </c>
      <c r="N306" s="7" t="s">
        <v>1048</v>
      </c>
      <c r="O306" s="36" t="s">
        <v>1049</v>
      </c>
      <c r="P306" s="8">
        <v>456</v>
      </c>
      <c r="Q306" s="8">
        <v>456</v>
      </c>
      <c r="R306" s="9">
        <f t="shared" si="14"/>
        <v>0</v>
      </c>
    </row>
    <row r="307" spans="2:18" x14ac:dyDescent="0.25">
      <c r="B307" s="4">
        <v>290</v>
      </c>
      <c r="C307" s="4" t="s">
        <v>4</v>
      </c>
      <c r="D307" s="25" t="s">
        <v>199</v>
      </c>
      <c r="E307" s="24" t="s">
        <v>1630</v>
      </c>
      <c r="F307" s="25" t="s">
        <v>241</v>
      </c>
      <c r="G307" s="12" t="s">
        <v>1631</v>
      </c>
      <c r="H307" s="25" t="s">
        <v>243</v>
      </c>
      <c r="I307" s="12" t="s">
        <v>1632</v>
      </c>
      <c r="J307" s="25" t="s">
        <v>1349</v>
      </c>
      <c r="K307" s="5" t="s">
        <v>5</v>
      </c>
      <c r="L307" s="6" t="s">
        <v>1633</v>
      </c>
      <c r="M307" s="5">
        <v>42646</v>
      </c>
      <c r="N307" s="7" t="s">
        <v>1634</v>
      </c>
      <c r="O307" s="36" t="s">
        <v>1635</v>
      </c>
      <c r="P307" s="8">
        <f>319.2+257.6</f>
        <v>576.79999999999995</v>
      </c>
      <c r="Q307" s="8">
        <v>576.79999999999995</v>
      </c>
      <c r="R307" s="9">
        <f t="shared" si="14"/>
        <v>0</v>
      </c>
    </row>
    <row r="308" spans="2:18" x14ac:dyDescent="0.25">
      <c r="B308" s="4">
        <v>291</v>
      </c>
      <c r="C308" s="4" t="s">
        <v>3</v>
      </c>
      <c r="D308" s="25" t="s">
        <v>199</v>
      </c>
      <c r="E308" s="24" t="s">
        <v>212</v>
      </c>
      <c r="F308" s="25">
        <v>1.31</v>
      </c>
      <c r="G308" s="25" t="s">
        <v>355</v>
      </c>
      <c r="H308" s="25" t="s">
        <v>421</v>
      </c>
      <c r="I308" s="12" t="s">
        <v>358</v>
      </c>
      <c r="J308" s="12" t="s">
        <v>1625</v>
      </c>
      <c r="K308" s="5" t="s">
        <v>5</v>
      </c>
      <c r="L308" s="6" t="s">
        <v>1626</v>
      </c>
      <c r="M308" s="5">
        <v>42649</v>
      </c>
      <c r="N308" s="7" t="s">
        <v>131</v>
      </c>
      <c r="O308" s="6" t="s">
        <v>130</v>
      </c>
      <c r="P308" s="8">
        <v>228</v>
      </c>
      <c r="Q308" s="8">
        <v>185.21</v>
      </c>
      <c r="R308" s="9">
        <f t="shared" si="14"/>
        <v>42.789999999999992</v>
      </c>
    </row>
    <row r="309" spans="2:18" x14ac:dyDescent="0.25">
      <c r="B309" s="4">
        <v>292</v>
      </c>
      <c r="C309" s="4" t="s">
        <v>3</v>
      </c>
      <c r="D309" s="25" t="s">
        <v>199</v>
      </c>
      <c r="E309" s="24">
        <v>111</v>
      </c>
      <c r="F309" s="25" t="s">
        <v>219</v>
      </c>
      <c r="G309" s="25" t="s">
        <v>294</v>
      </c>
      <c r="H309" s="25" t="s">
        <v>248</v>
      </c>
      <c r="I309" s="12" t="s">
        <v>69</v>
      </c>
      <c r="J309" s="12" t="s">
        <v>1636</v>
      </c>
      <c r="K309" s="5" t="s">
        <v>5</v>
      </c>
      <c r="L309" s="6" t="s">
        <v>1637</v>
      </c>
      <c r="M309" s="5">
        <v>42648</v>
      </c>
      <c r="N309" s="7" t="s">
        <v>1638</v>
      </c>
      <c r="O309" s="6" t="s">
        <v>1639</v>
      </c>
      <c r="P309" s="8">
        <v>693.12</v>
      </c>
      <c r="Q309" s="8">
        <v>456</v>
      </c>
      <c r="R309" s="9">
        <f t="shared" si="14"/>
        <v>237.12</v>
      </c>
    </row>
    <row r="310" spans="2:18" ht="67.5" x14ac:dyDescent="0.25">
      <c r="B310" s="14">
        <v>293</v>
      </c>
      <c r="C310" s="14" t="s">
        <v>1099</v>
      </c>
      <c r="D310" s="15" t="s">
        <v>199</v>
      </c>
      <c r="E310" s="16">
        <v>39</v>
      </c>
      <c r="F310" s="15" t="s">
        <v>234</v>
      </c>
      <c r="G310" s="15" t="s">
        <v>1068</v>
      </c>
      <c r="H310" s="15" t="s">
        <v>252</v>
      </c>
      <c r="I310" s="96" t="s">
        <v>1717</v>
      </c>
      <c r="J310" s="32" t="s">
        <v>1718</v>
      </c>
      <c r="K310" s="17" t="s">
        <v>5</v>
      </c>
      <c r="L310" s="33" t="s">
        <v>1719</v>
      </c>
      <c r="M310" s="17">
        <v>42654</v>
      </c>
      <c r="N310" s="19" t="s">
        <v>777</v>
      </c>
      <c r="O310" s="33" t="s">
        <v>778</v>
      </c>
      <c r="P310" s="20">
        <v>2140.4</v>
      </c>
      <c r="Q310" s="20">
        <v>2130.87</v>
      </c>
      <c r="R310" s="34">
        <f t="shared" si="14"/>
        <v>9.5300000000002001</v>
      </c>
    </row>
    <row r="311" spans="2:18" x14ac:dyDescent="0.25">
      <c r="B311" s="4">
        <v>293</v>
      </c>
      <c r="C311" s="4" t="s">
        <v>3</v>
      </c>
      <c r="D311" s="25" t="s">
        <v>199</v>
      </c>
      <c r="E311" s="24">
        <v>110</v>
      </c>
      <c r="F311" s="25" t="s">
        <v>219</v>
      </c>
      <c r="G311" s="25" t="s">
        <v>1217</v>
      </c>
      <c r="H311" s="25" t="s">
        <v>248</v>
      </c>
      <c r="I311" s="12" t="s">
        <v>1665</v>
      </c>
      <c r="J311" s="12" t="s">
        <v>1666</v>
      </c>
      <c r="K311" s="5" t="s">
        <v>5</v>
      </c>
      <c r="L311" s="6" t="s">
        <v>1667</v>
      </c>
      <c r="M311" s="5">
        <v>42655</v>
      </c>
      <c r="N311" s="7" t="s">
        <v>10</v>
      </c>
      <c r="O311" s="6" t="s">
        <v>9</v>
      </c>
      <c r="P311" s="8">
        <v>70.680000000000007</v>
      </c>
      <c r="Q311" s="8">
        <v>70.680000000000007</v>
      </c>
      <c r="R311" s="9">
        <f t="shared" si="14"/>
        <v>0</v>
      </c>
    </row>
    <row r="312" spans="2:18" x14ac:dyDescent="0.25">
      <c r="B312" s="4">
        <v>294</v>
      </c>
      <c r="C312" s="4" t="s">
        <v>4</v>
      </c>
      <c r="D312" s="25" t="s">
        <v>199</v>
      </c>
      <c r="E312" s="24" t="s">
        <v>562</v>
      </c>
      <c r="F312" s="25" t="s">
        <v>1657</v>
      </c>
      <c r="G312" s="25" t="s">
        <v>483</v>
      </c>
      <c r="H312" s="25" t="s">
        <v>259</v>
      </c>
      <c r="I312" s="12" t="s">
        <v>1658</v>
      </c>
      <c r="J312" s="12" t="s">
        <v>1659</v>
      </c>
      <c r="K312" s="5" t="s">
        <v>5</v>
      </c>
      <c r="L312" s="6" t="s">
        <v>1660</v>
      </c>
      <c r="M312" s="5">
        <v>42657</v>
      </c>
      <c r="N312" s="7" t="s">
        <v>1661</v>
      </c>
      <c r="O312" s="6" t="s">
        <v>473</v>
      </c>
      <c r="P312" s="8">
        <v>560</v>
      </c>
      <c r="Q312" s="8">
        <v>563.16</v>
      </c>
      <c r="R312" s="9">
        <f t="shared" si="14"/>
        <v>-3.1599999999999682</v>
      </c>
    </row>
    <row r="313" spans="2:18" x14ac:dyDescent="0.25">
      <c r="B313" s="4">
        <v>295</v>
      </c>
      <c r="C313" s="4" t="s">
        <v>4</v>
      </c>
      <c r="D313" s="25" t="s">
        <v>199</v>
      </c>
      <c r="E313" s="24" t="s">
        <v>592</v>
      </c>
      <c r="F313" s="25" t="s">
        <v>219</v>
      </c>
      <c r="G313" s="25" t="s">
        <v>1192</v>
      </c>
      <c r="H313" s="25" t="s">
        <v>1662</v>
      </c>
      <c r="I313" s="12" t="s">
        <v>1593</v>
      </c>
      <c r="J313" s="12" t="s">
        <v>1663</v>
      </c>
      <c r="K313" s="5" t="s">
        <v>179</v>
      </c>
      <c r="L313" s="6" t="s">
        <v>1664</v>
      </c>
      <c r="M313" s="5">
        <v>42657</v>
      </c>
      <c r="N313" s="7" t="s">
        <v>182</v>
      </c>
      <c r="O313" s="6" t="s">
        <v>181</v>
      </c>
      <c r="P313" s="8">
        <v>182.43</v>
      </c>
      <c r="Q313" s="8">
        <v>179.54</v>
      </c>
      <c r="R313" s="9">
        <f t="shared" si="14"/>
        <v>2.8900000000000148</v>
      </c>
    </row>
    <row r="314" spans="2:18" ht="22.5" x14ac:dyDescent="0.25">
      <c r="B314" s="4">
        <v>296</v>
      </c>
      <c r="C314" s="4" t="s">
        <v>3</v>
      </c>
      <c r="D314" s="25" t="s">
        <v>199</v>
      </c>
      <c r="E314" s="24" t="s">
        <v>1670</v>
      </c>
      <c r="F314" s="25" t="s">
        <v>1671</v>
      </c>
      <c r="G314" s="25" t="s">
        <v>1672</v>
      </c>
      <c r="H314" s="25" t="s">
        <v>1673</v>
      </c>
      <c r="I314" s="12" t="s">
        <v>1674</v>
      </c>
      <c r="J314" s="12" t="s">
        <v>1675</v>
      </c>
      <c r="K314" s="5" t="s">
        <v>5</v>
      </c>
      <c r="L314" s="6" t="s">
        <v>1619</v>
      </c>
      <c r="M314" s="5">
        <v>42662</v>
      </c>
      <c r="N314" s="7" t="s">
        <v>1676</v>
      </c>
      <c r="O314" s="6" t="s">
        <v>1677</v>
      </c>
      <c r="P314" s="8">
        <f>319.2+638.4</f>
        <v>957.59999999999991</v>
      </c>
      <c r="Q314" s="8">
        <v>728.96</v>
      </c>
      <c r="R314" s="9">
        <f t="shared" si="14"/>
        <v>228.63999999999987</v>
      </c>
    </row>
    <row r="315" spans="2:18" ht="45" x14ac:dyDescent="0.25">
      <c r="B315" s="4">
        <v>297</v>
      </c>
      <c r="C315" s="4" t="s">
        <v>3</v>
      </c>
      <c r="D315" s="25" t="s">
        <v>199</v>
      </c>
      <c r="E315" s="24" t="s">
        <v>1640</v>
      </c>
      <c r="F315" s="25" t="s">
        <v>207</v>
      </c>
      <c r="G315" s="25" t="s">
        <v>258</v>
      </c>
      <c r="H315" s="25" t="s">
        <v>230</v>
      </c>
      <c r="I315" s="96" t="s">
        <v>2076</v>
      </c>
      <c r="J315" s="12" t="s">
        <v>1641</v>
      </c>
      <c r="K315" s="5" t="s">
        <v>5</v>
      </c>
      <c r="L315" s="6" t="s">
        <v>1642</v>
      </c>
      <c r="M315" s="5">
        <v>42663</v>
      </c>
      <c r="N315" s="7" t="s">
        <v>54</v>
      </c>
      <c r="O315" s="6" t="s">
        <v>53</v>
      </c>
      <c r="P315" s="8">
        <v>2002.56</v>
      </c>
      <c r="Q315" s="8">
        <v>2038.32</v>
      </c>
      <c r="R315" s="9">
        <f t="shared" si="14"/>
        <v>-35.759999999999991</v>
      </c>
    </row>
    <row r="316" spans="2:18" x14ac:dyDescent="0.25">
      <c r="B316" s="4">
        <v>298</v>
      </c>
      <c r="C316" s="4" t="s">
        <v>4</v>
      </c>
      <c r="D316" s="25" t="s">
        <v>199</v>
      </c>
      <c r="E316" s="24" t="s">
        <v>380</v>
      </c>
      <c r="F316" s="25" t="s">
        <v>263</v>
      </c>
      <c r="G316" s="25" t="s">
        <v>1726</v>
      </c>
      <c r="H316" s="25" t="s">
        <v>265</v>
      </c>
      <c r="I316" s="12" t="s">
        <v>1732</v>
      </c>
      <c r="J316" s="12" t="s">
        <v>1733</v>
      </c>
      <c r="K316" s="5" t="s">
        <v>518</v>
      </c>
      <c r="L316" s="6" t="s">
        <v>1734</v>
      </c>
      <c r="M316" s="5">
        <v>42663</v>
      </c>
      <c r="N316" s="7" t="s">
        <v>520</v>
      </c>
      <c r="O316" s="6" t="s">
        <v>521</v>
      </c>
      <c r="P316" s="8">
        <v>228</v>
      </c>
      <c r="Q316" s="8">
        <v>30.01</v>
      </c>
      <c r="R316" s="9">
        <f t="shared" si="14"/>
        <v>197.99</v>
      </c>
    </row>
    <row r="317" spans="2:18" x14ac:dyDescent="0.25">
      <c r="B317" s="4">
        <v>299</v>
      </c>
      <c r="C317" s="4" t="s">
        <v>4</v>
      </c>
      <c r="D317" s="25" t="s">
        <v>199</v>
      </c>
      <c r="E317" s="24" t="s">
        <v>559</v>
      </c>
      <c r="F317" s="25" t="s">
        <v>219</v>
      </c>
      <c r="G317" s="25" t="s">
        <v>1678</v>
      </c>
      <c r="H317" s="25" t="s">
        <v>356</v>
      </c>
      <c r="I317" s="12" t="s">
        <v>1679</v>
      </c>
      <c r="J317" s="12" t="s">
        <v>1680</v>
      </c>
      <c r="K317" s="5" t="s">
        <v>5</v>
      </c>
      <c r="L317" s="6" t="s">
        <v>1681</v>
      </c>
      <c r="M317" s="5">
        <v>42664</v>
      </c>
      <c r="N317" s="7" t="s">
        <v>1683</v>
      </c>
      <c r="O317" s="6" t="s">
        <v>1682</v>
      </c>
      <c r="P317" s="8">
        <v>85.5</v>
      </c>
      <c r="Q317" s="8">
        <v>37.619999999999997</v>
      </c>
      <c r="R317" s="9">
        <f t="shared" si="14"/>
        <v>47.88</v>
      </c>
    </row>
    <row r="318" spans="2:18" x14ac:dyDescent="0.25">
      <c r="B318" s="4">
        <v>300</v>
      </c>
      <c r="C318" s="4" t="s">
        <v>3</v>
      </c>
      <c r="D318" s="25" t="s">
        <v>199</v>
      </c>
      <c r="E318" s="24" t="s">
        <v>256</v>
      </c>
      <c r="F318" s="25" t="s">
        <v>271</v>
      </c>
      <c r="G318" s="25" t="s">
        <v>1643</v>
      </c>
      <c r="H318" s="25" t="s">
        <v>1644</v>
      </c>
      <c r="I318" s="12" t="s">
        <v>1645</v>
      </c>
      <c r="J318" s="12" t="s">
        <v>1646</v>
      </c>
      <c r="K318" s="5" t="s">
        <v>5</v>
      </c>
      <c r="L318" s="6" t="s">
        <v>1647</v>
      </c>
      <c r="M318" s="5">
        <v>42668</v>
      </c>
      <c r="N318" s="7" t="s">
        <v>1648</v>
      </c>
      <c r="O318" s="6" t="s">
        <v>1649</v>
      </c>
      <c r="P318" s="8">
        <v>228</v>
      </c>
      <c r="Q318" s="8">
        <v>228</v>
      </c>
      <c r="R318" s="9">
        <f t="shared" si="14"/>
        <v>0</v>
      </c>
    </row>
    <row r="319" spans="2:18" x14ac:dyDescent="0.25">
      <c r="B319" s="4">
        <v>301</v>
      </c>
      <c r="C319" s="4" t="s">
        <v>3</v>
      </c>
      <c r="D319" s="25" t="s">
        <v>199</v>
      </c>
      <c r="E319" s="24" t="s">
        <v>1650</v>
      </c>
      <c r="F319" s="25" t="s">
        <v>207</v>
      </c>
      <c r="G319" s="25" t="s">
        <v>211</v>
      </c>
      <c r="H319" s="25" t="s">
        <v>1651</v>
      </c>
      <c r="I319" s="12" t="s">
        <v>1652</v>
      </c>
      <c r="J319" s="12" t="s">
        <v>1653</v>
      </c>
      <c r="K319" s="5" t="s">
        <v>5</v>
      </c>
      <c r="L319" s="6" t="s">
        <v>1654</v>
      </c>
      <c r="M319" s="5">
        <v>42669</v>
      </c>
      <c r="N319" s="7" t="s">
        <v>1655</v>
      </c>
      <c r="O319" s="6" t="s">
        <v>1656</v>
      </c>
      <c r="P319" s="8">
        <v>94.39</v>
      </c>
      <c r="Q319" s="8">
        <v>82.8</v>
      </c>
      <c r="R319" s="9">
        <f t="shared" ref="R319:R328" si="15">+P319-Q319</f>
        <v>11.590000000000003</v>
      </c>
    </row>
    <row r="320" spans="2:18" ht="45" x14ac:dyDescent="0.25">
      <c r="B320" s="4">
        <v>302</v>
      </c>
      <c r="C320" s="4" t="s">
        <v>4</v>
      </c>
      <c r="D320" s="25" t="s">
        <v>199</v>
      </c>
      <c r="E320" s="24" t="s">
        <v>622</v>
      </c>
      <c r="F320" s="25" t="s">
        <v>219</v>
      </c>
      <c r="G320" s="12" t="s">
        <v>374</v>
      </c>
      <c r="H320" s="25" t="s">
        <v>375</v>
      </c>
      <c r="I320" s="12" t="s">
        <v>1016</v>
      </c>
      <c r="J320" s="25" t="s">
        <v>996</v>
      </c>
      <c r="K320" s="5" t="s">
        <v>1017</v>
      </c>
      <c r="L320" s="6" t="s">
        <v>1684</v>
      </c>
      <c r="M320" s="5">
        <v>42670</v>
      </c>
      <c r="N320" s="7" t="s">
        <v>1019</v>
      </c>
      <c r="O320" s="36" t="s">
        <v>1020</v>
      </c>
      <c r="P320" s="8">
        <v>258.54000000000002</v>
      </c>
      <c r="Q320" s="8">
        <v>258.70999999999998</v>
      </c>
      <c r="R320" s="9">
        <f t="shared" si="15"/>
        <v>-0.16999999999995907</v>
      </c>
    </row>
    <row r="321" spans="2:18" ht="33.75" x14ac:dyDescent="0.25">
      <c r="B321" s="4">
        <v>303</v>
      </c>
      <c r="C321" s="4" t="s">
        <v>4</v>
      </c>
      <c r="D321" s="25" t="s">
        <v>199</v>
      </c>
      <c r="E321" s="24" t="s">
        <v>498</v>
      </c>
      <c r="F321" s="25">
        <v>211</v>
      </c>
      <c r="G321" s="25" t="s">
        <v>374</v>
      </c>
      <c r="H321" s="25" t="s">
        <v>377</v>
      </c>
      <c r="I321" s="25" t="s">
        <v>378</v>
      </c>
      <c r="J321" s="25" t="s">
        <v>379</v>
      </c>
      <c r="K321" s="5" t="s">
        <v>5</v>
      </c>
      <c r="L321" s="6" t="s">
        <v>1685</v>
      </c>
      <c r="M321" s="5">
        <v>42675</v>
      </c>
      <c r="N321" s="7" t="s">
        <v>156</v>
      </c>
      <c r="O321" s="6" t="s">
        <v>155</v>
      </c>
      <c r="P321" s="105">
        <v>1746</v>
      </c>
      <c r="Q321" s="8">
        <v>230.45</v>
      </c>
      <c r="R321" s="9">
        <f t="shared" si="15"/>
        <v>1515.55</v>
      </c>
    </row>
    <row r="322" spans="2:18" ht="33.75" x14ac:dyDescent="0.25">
      <c r="B322" s="4">
        <v>304</v>
      </c>
      <c r="C322" s="4" t="s">
        <v>4</v>
      </c>
      <c r="D322" s="25" t="s">
        <v>199</v>
      </c>
      <c r="E322" s="24" t="s">
        <v>498</v>
      </c>
      <c r="F322" s="25">
        <v>211</v>
      </c>
      <c r="G322" s="25" t="s">
        <v>374</v>
      </c>
      <c r="H322" s="25" t="s">
        <v>377</v>
      </c>
      <c r="I322" s="25" t="s">
        <v>378</v>
      </c>
      <c r="J322" s="25" t="s">
        <v>379</v>
      </c>
      <c r="K322" s="5" t="s">
        <v>5</v>
      </c>
      <c r="L322" s="6" t="s">
        <v>1686</v>
      </c>
      <c r="M322" s="5">
        <v>42675</v>
      </c>
      <c r="N322" s="7" t="s">
        <v>156</v>
      </c>
      <c r="O322" s="6" t="s">
        <v>155</v>
      </c>
      <c r="P322" s="105"/>
      <c r="Q322" s="8">
        <v>394.55</v>
      </c>
      <c r="R322" s="9">
        <f t="shared" si="15"/>
        <v>-394.55</v>
      </c>
    </row>
    <row r="323" spans="2:18" ht="33.75" x14ac:dyDescent="0.25">
      <c r="B323" s="4">
        <v>305</v>
      </c>
      <c r="C323" s="4" t="s">
        <v>4</v>
      </c>
      <c r="D323" s="25" t="s">
        <v>199</v>
      </c>
      <c r="E323" s="24" t="s">
        <v>498</v>
      </c>
      <c r="F323" s="25">
        <v>211</v>
      </c>
      <c r="G323" s="25" t="s">
        <v>374</v>
      </c>
      <c r="H323" s="25" t="s">
        <v>377</v>
      </c>
      <c r="I323" s="25" t="s">
        <v>378</v>
      </c>
      <c r="J323" s="25" t="s">
        <v>379</v>
      </c>
      <c r="K323" s="5" t="s">
        <v>5</v>
      </c>
      <c r="L323" s="6" t="s">
        <v>1687</v>
      </c>
      <c r="M323" s="5">
        <v>42675</v>
      </c>
      <c r="N323" s="7" t="s">
        <v>156</v>
      </c>
      <c r="O323" s="6" t="s">
        <v>155</v>
      </c>
      <c r="P323" s="105"/>
      <c r="Q323" s="8">
        <v>244.1</v>
      </c>
      <c r="R323" s="9">
        <f t="shared" si="15"/>
        <v>-244.1</v>
      </c>
    </row>
    <row r="324" spans="2:18" ht="33.75" x14ac:dyDescent="0.25">
      <c r="B324" s="4">
        <v>306</v>
      </c>
      <c r="C324" s="4" t="s">
        <v>4</v>
      </c>
      <c r="D324" s="25" t="s">
        <v>199</v>
      </c>
      <c r="E324" s="24" t="s">
        <v>498</v>
      </c>
      <c r="F324" s="25">
        <v>211</v>
      </c>
      <c r="G324" s="25" t="s">
        <v>374</v>
      </c>
      <c r="H324" s="25" t="s">
        <v>377</v>
      </c>
      <c r="I324" s="25" t="s">
        <v>378</v>
      </c>
      <c r="J324" s="25" t="s">
        <v>379</v>
      </c>
      <c r="K324" s="5" t="s">
        <v>5</v>
      </c>
      <c r="L324" s="6" t="s">
        <v>1688</v>
      </c>
      <c r="M324" s="5">
        <v>42675</v>
      </c>
      <c r="N324" s="7" t="s">
        <v>156</v>
      </c>
      <c r="O324" s="6" t="s">
        <v>155</v>
      </c>
      <c r="P324" s="105"/>
      <c r="Q324" s="8">
        <v>312.2</v>
      </c>
      <c r="R324" s="9">
        <f t="shared" si="15"/>
        <v>-312.2</v>
      </c>
    </row>
    <row r="325" spans="2:18" ht="33.75" x14ac:dyDescent="0.25">
      <c r="B325" s="4">
        <v>307</v>
      </c>
      <c r="C325" s="4" t="s">
        <v>4</v>
      </c>
      <c r="D325" s="25" t="s">
        <v>199</v>
      </c>
      <c r="E325" s="24" t="s">
        <v>498</v>
      </c>
      <c r="F325" s="25">
        <v>211</v>
      </c>
      <c r="G325" s="25" t="s">
        <v>374</v>
      </c>
      <c r="H325" s="25" t="s">
        <v>377</v>
      </c>
      <c r="I325" s="25" t="s">
        <v>378</v>
      </c>
      <c r="J325" s="25" t="s">
        <v>379</v>
      </c>
      <c r="K325" s="5" t="s">
        <v>5</v>
      </c>
      <c r="L325" s="6" t="s">
        <v>1689</v>
      </c>
      <c r="M325" s="5">
        <v>42675</v>
      </c>
      <c r="N325" s="7" t="s">
        <v>156</v>
      </c>
      <c r="O325" s="6" t="s">
        <v>155</v>
      </c>
      <c r="P325" s="105"/>
      <c r="Q325" s="8">
        <v>181.6</v>
      </c>
      <c r="R325" s="9">
        <f t="shared" si="15"/>
        <v>-181.6</v>
      </c>
    </row>
    <row r="326" spans="2:18" ht="33.75" x14ac:dyDescent="0.25">
      <c r="B326" s="4">
        <v>308</v>
      </c>
      <c r="C326" s="4" t="s">
        <v>4</v>
      </c>
      <c r="D326" s="25" t="s">
        <v>199</v>
      </c>
      <c r="E326" s="24" t="s">
        <v>498</v>
      </c>
      <c r="F326" s="25">
        <v>211</v>
      </c>
      <c r="G326" s="25" t="s">
        <v>374</v>
      </c>
      <c r="H326" s="25" t="s">
        <v>377</v>
      </c>
      <c r="I326" s="25" t="s">
        <v>378</v>
      </c>
      <c r="J326" s="25" t="s">
        <v>379</v>
      </c>
      <c r="K326" s="5" t="s">
        <v>5</v>
      </c>
      <c r="L326" s="6" t="s">
        <v>1690</v>
      </c>
      <c r="M326" s="5">
        <v>42675</v>
      </c>
      <c r="N326" s="7" t="s">
        <v>156</v>
      </c>
      <c r="O326" s="6" t="s">
        <v>155</v>
      </c>
      <c r="P326" s="105"/>
      <c r="Q326" s="8">
        <v>360.2</v>
      </c>
      <c r="R326" s="9">
        <f t="shared" si="15"/>
        <v>-360.2</v>
      </c>
    </row>
    <row r="327" spans="2:18" ht="33.75" x14ac:dyDescent="0.25">
      <c r="B327" s="4">
        <v>309</v>
      </c>
      <c r="C327" s="4" t="s">
        <v>4</v>
      </c>
      <c r="D327" s="25" t="s">
        <v>199</v>
      </c>
      <c r="E327" s="24" t="s">
        <v>498</v>
      </c>
      <c r="F327" s="25">
        <v>211</v>
      </c>
      <c r="G327" s="25" t="s">
        <v>374</v>
      </c>
      <c r="H327" s="25" t="s">
        <v>377</v>
      </c>
      <c r="I327" s="25" t="s">
        <v>378</v>
      </c>
      <c r="J327" s="25" t="s">
        <v>379</v>
      </c>
      <c r="K327" s="5" t="s">
        <v>5</v>
      </c>
      <c r="L327" s="6" t="s">
        <v>1691</v>
      </c>
      <c r="M327" s="5">
        <v>42675</v>
      </c>
      <c r="N327" s="7" t="s">
        <v>156</v>
      </c>
      <c r="O327" s="6" t="s">
        <v>155</v>
      </c>
      <c r="P327" s="105"/>
      <c r="Q327" s="8">
        <v>22.9</v>
      </c>
      <c r="R327" s="9">
        <f t="shared" si="15"/>
        <v>-22.9</v>
      </c>
    </row>
    <row r="328" spans="2:18" ht="33.75" x14ac:dyDescent="0.25">
      <c r="B328" s="4">
        <v>310</v>
      </c>
      <c r="C328" s="4" t="s">
        <v>4</v>
      </c>
      <c r="D328" s="25" t="s">
        <v>199</v>
      </c>
      <c r="E328" s="24" t="s">
        <v>1353</v>
      </c>
      <c r="F328" s="25" t="s">
        <v>207</v>
      </c>
      <c r="G328" s="25" t="s">
        <v>1097</v>
      </c>
      <c r="H328" s="25" t="s">
        <v>230</v>
      </c>
      <c r="I328" s="25" t="s">
        <v>206</v>
      </c>
      <c r="J328" s="25" t="s">
        <v>1108</v>
      </c>
      <c r="K328" s="5" t="s">
        <v>7</v>
      </c>
      <c r="L328" s="6" t="s">
        <v>1705</v>
      </c>
      <c r="M328" s="5">
        <v>42674</v>
      </c>
      <c r="N328" s="7" t="s">
        <v>13</v>
      </c>
      <c r="O328" s="6" t="s">
        <v>8</v>
      </c>
      <c r="P328" s="8">
        <v>4027.39</v>
      </c>
      <c r="Q328" s="8">
        <v>3462.43</v>
      </c>
      <c r="R328" s="9">
        <f t="shared" si="15"/>
        <v>564.96</v>
      </c>
    </row>
    <row r="329" spans="2:18" ht="45" x14ac:dyDescent="0.25">
      <c r="B329" s="4">
        <v>311</v>
      </c>
      <c r="C329" s="4" t="s">
        <v>4</v>
      </c>
      <c r="D329" s="25" t="s">
        <v>199</v>
      </c>
      <c r="E329" s="24" t="s">
        <v>1263</v>
      </c>
      <c r="F329" s="25" t="s">
        <v>219</v>
      </c>
      <c r="G329" s="12" t="s">
        <v>374</v>
      </c>
      <c r="H329" s="25" t="s">
        <v>1706</v>
      </c>
      <c r="I329" s="12" t="s">
        <v>1707</v>
      </c>
      <c r="J329" s="25" t="s">
        <v>1708</v>
      </c>
      <c r="K329" s="5" t="s">
        <v>1248</v>
      </c>
      <c r="L329" s="6" t="s">
        <v>1709</v>
      </c>
      <c r="M329" s="5">
        <v>42670</v>
      </c>
      <c r="N329" s="7" t="s">
        <v>1019</v>
      </c>
      <c r="O329" s="36" t="s">
        <v>1020</v>
      </c>
      <c r="P329" s="8">
        <v>231.15</v>
      </c>
      <c r="Q329" s="8">
        <v>231.15</v>
      </c>
      <c r="R329" s="9">
        <f t="shared" ref="R329:R334" si="16">+P329-Q329</f>
        <v>0</v>
      </c>
    </row>
    <row r="330" spans="2:18" ht="33.75" x14ac:dyDescent="0.25">
      <c r="B330" s="4">
        <v>312</v>
      </c>
      <c r="C330" s="4" t="s">
        <v>3</v>
      </c>
      <c r="D330" s="25" t="s">
        <v>199</v>
      </c>
      <c r="E330" s="24" t="s">
        <v>291</v>
      </c>
      <c r="F330" s="25" t="s">
        <v>263</v>
      </c>
      <c r="G330" s="25" t="s">
        <v>1726</v>
      </c>
      <c r="H330" s="25" t="s">
        <v>265</v>
      </c>
      <c r="I330" s="25" t="s">
        <v>1727</v>
      </c>
      <c r="J330" s="25" t="s">
        <v>1728</v>
      </c>
      <c r="K330" s="5" t="s">
        <v>5</v>
      </c>
      <c r="L330" s="6" t="s">
        <v>1729</v>
      </c>
      <c r="M330" s="5">
        <v>42681</v>
      </c>
      <c r="N330" s="7" t="s">
        <v>105</v>
      </c>
      <c r="O330" s="6" t="s">
        <v>104</v>
      </c>
      <c r="P330" s="8">
        <v>199</v>
      </c>
      <c r="Q330" s="8">
        <v>159.6</v>
      </c>
      <c r="R330" s="9">
        <f t="shared" si="16"/>
        <v>39.400000000000006</v>
      </c>
    </row>
    <row r="331" spans="2:18" ht="22.5" x14ac:dyDescent="0.25">
      <c r="B331" s="4">
        <v>313</v>
      </c>
      <c r="C331" s="4" t="s">
        <v>3</v>
      </c>
      <c r="D331" s="25" t="s">
        <v>199</v>
      </c>
      <c r="E331" s="24" t="s">
        <v>598</v>
      </c>
      <c r="F331" s="25" t="s">
        <v>339</v>
      </c>
      <c r="G331" s="25" t="s">
        <v>1373</v>
      </c>
      <c r="H331" s="25" t="s">
        <v>604</v>
      </c>
      <c r="I331" s="25" t="s">
        <v>1621</v>
      </c>
      <c r="J331" s="25" t="s">
        <v>1710</v>
      </c>
      <c r="K331" s="5" t="s">
        <v>5</v>
      </c>
      <c r="L331" s="6" t="s">
        <v>1711</v>
      </c>
      <c r="M331" s="5">
        <v>42682</v>
      </c>
      <c r="N331" s="7" t="s">
        <v>578</v>
      </c>
      <c r="O331" s="6" t="s">
        <v>579</v>
      </c>
      <c r="P331" s="8">
        <v>199.5</v>
      </c>
      <c r="Q331" s="8">
        <v>159.6</v>
      </c>
      <c r="R331" s="9">
        <f t="shared" si="16"/>
        <v>39.900000000000006</v>
      </c>
    </row>
    <row r="332" spans="2:18" ht="33.75" x14ac:dyDescent="0.25">
      <c r="B332" s="4">
        <v>314</v>
      </c>
      <c r="C332" s="4" t="s">
        <v>3</v>
      </c>
      <c r="D332" s="25" t="s">
        <v>199</v>
      </c>
      <c r="E332" s="24" t="s">
        <v>598</v>
      </c>
      <c r="F332" s="25" t="s">
        <v>271</v>
      </c>
      <c r="G332" s="25" t="s">
        <v>272</v>
      </c>
      <c r="H332" s="25" t="s">
        <v>273</v>
      </c>
      <c r="I332" s="25" t="s">
        <v>605</v>
      </c>
      <c r="J332" s="25" t="s">
        <v>1304</v>
      </c>
      <c r="K332" s="5" t="s">
        <v>5</v>
      </c>
      <c r="L332" s="6" t="s">
        <v>1712</v>
      </c>
      <c r="M332" s="5">
        <v>42682</v>
      </c>
      <c r="N332" s="7" t="s">
        <v>10</v>
      </c>
      <c r="O332" s="6" t="s">
        <v>9</v>
      </c>
      <c r="P332" s="8">
        <v>200.64</v>
      </c>
      <c r="Q332" s="8">
        <v>176</v>
      </c>
      <c r="R332" s="9">
        <f t="shared" si="16"/>
        <v>24.639999999999986</v>
      </c>
    </row>
    <row r="333" spans="2:18" x14ac:dyDescent="0.25">
      <c r="B333" s="4">
        <v>315</v>
      </c>
      <c r="C333" s="4" t="s">
        <v>3</v>
      </c>
      <c r="D333" s="25" t="s">
        <v>199</v>
      </c>
      <c r="E333" s="24" t="s">
        <v>1713</v>
      </c>
      <c r="F333" s="25" t="s">
        <v>219</v>
      </c>
      <c r="G333" s="25" t="s">
        <v>340</v>
      </c>
      <c r="H333" s="25" t="s">
        <v>612</v>
      </c>
      <c r="I333" s="25" t="s">
        <v>0</v>
      </c>
      <c r="J333" s="12" t="s">
        <v>1714</v>
      </c>
      <c r="K333" s="5" t="s">
        <v>1618</v>
      </c>
      <c r="L333" s="6" t="s">
        <v>1715</v>
      </c>
      <c r="M333" s="5">
        <v>42683</v>
      </c>
      <c r="N333" s="7" t="s">
        <v>1037</v>
      </c>
      <c r="O333" s="6" t="s">
        <v>1038</v>
      </c>
      <c r="P333" s="8">
        <v>250.8</v>
      </c>
      <c r="Q333" s="8">
        <v>200</v>
      </c>
      <c r="R333" s="9">
        <f t="shared" si="16"/>
        <v>50.800000000000011</v>
      </c>
    </row>
    <row r="334" spans="2:18" ht="33.75" x14ac:dyDescent="0.25">
      <c r="B334" s="4">
        <v>316</v>
      </c>
      <c r="C334" s="4" t="s">
        <v>3</v>
      </c>
      <c r="D334" s="25" t="s">
        <v>199</v>
      </c>
      <c r="E334" s="24" t="s">
        <v>1088</v>
      </c>
      <c r="F334" s="25" t="s">
        <v>207</v>
      </c>
      <c r="G334" s="12" t="s">
        <v>1254</v>
      </c>
      <c r="H334" s="25" t="s">
        <v>209</v>
      </c>
      <c r="I334" s="25" t="s">
        <v>293</v>
      </c>
      <c r="J334" s="25" t="s">
        <v>582</v>
      </c>
      <c r="K334" s="5" t="s">
        <v>6</v>
      </c>
      <c r="L334" s="6" t="s">
        <v>1716</v>
      </c>
      <c r="M334" s="5">
        <v>42682</v>
      </c>
      <c r="N334" s="7" t="s">
        <v>96</v>
      </c>
      <c r="O334" s="6" t="s">
        <v>73</v>
      </c>
      <c r="P334" s="8">
        <v>90.06</v>
      </c>
      <c r="Q334" s="8">
        <v>90.06</v>
      </c>
      <c r="R334" s="9">
        <f t="shared" si="16"/>
        <v>0</v>
      </c>
    </row>
    <row r="335" spans="2:18" ht="22.5" x14ac:dyDescent="0.25">
      <c r="B335" s="4">
        <v>317</v>
      </c>
      <c r="C335" s="4" t="s">
        <v>4</v>
      </c>
      <c r="D335" s="25" t="s">
        <v>199</v>
      </c>
      <c r="E335" s="24" t="s">
        <v>1740</v>
      </c>
      <c r="F335" s="25" t="s">
        <v>234</v>
      </c>
      <c r="G335" s="12" t="s">
        <v>1279</v>
      </c>
      <c r="H335" s="25" t="s">
        <v>252</v>
      </c>
      <c r="I335" s="102" t="s">
        <v>1735</v>
      </c>
      <c r="J335" s="100" t="s">
        <v>1736</v>
      </c>
      <c r="K335" s="5" t="s">
        <v>5</v>
      </c>
      <c r="L335" s="6" t="s">
        <v>1737</v>
      </c>
      <c r="M335" s="5">
        <v>42683</v>
      </c>
      <c r="N335" s="7" t="s">
        <v>1738</v>
      </c>
      <c r="O335" s="36" t="s">
        <v>1739</v>
      </c>
      <c r="P335" s="8">
        <f>1410.41+552.9</f>
        <v>1963.31</v>
      </c>
      <c r="Q335" s="8">
        <v>1865.14</v>
      </c>
      <c r="R335" s="9">
        <f>+P335-Q335</f>
        <v>98.169999999999845</v>
      </c>
    </row>
    <row r="336" spans="2:18" ht="22.5" x14ac:dyDescent="0.25">
      <c r="B336" s="4">
        <v>318</v>
      </c>
      <c r="C336" s="4" t="s">
        <v>3</v>
      </c>
      <c r="D336" s="25" t="s">
        <v>199</v>
      </c>
      <c r="E336" s="24" t="s">
        <v>1009</v>
      </c>
      <c r="F336" s="25" t="s">
        <v>234</v>
      </c>
      <c r="G336" s="12" t="s">
        <v>1279</v>
      </c>
      <c r="H336" s="25" t="s">
        <v>252</v>
      </c>
      <c r="I336" s="102" t="s">
        <v>1741</v>
      </c>
      <c r="J336" s="100" t="s">
        <v>1736</v>
      </c>
      <c r="K336" s="5" t="s">
        <v>5</v>
      </c>
      <c r="L336" s="6" t="s">
        <v>1742</v>
      </c>
      <c r="M336" s="5">
        <v>42683</v>
      </c>
      <c r="N336" s="7" t="s">
        <v>1738</v>
      </c>
      <c r="O336" s="36" t="s">
        <v>1739</v>
      </c>
      <c r="P336" s="8">
        <v>565.44000000000005</v>
      </c>
      <c r="Q336" s="8">
        <v>565.44000000000005</v>
      </c>
      <c r="R336" s="9">
        <f>+P336-Q336</f>
        <v>0</v>
      </c>
    </row>
    <row r="337" spans="2:18" ht="22.5" x14ac:dyDescent="0.25">
      <c r="B337" s="4">
        <v>319</v>
      </c>
      <c r="C337" s="4" t="s">
        <v>4</v>
      </c>
      <c r="D337" s="25" t="s">
        <v>199</v>
      </c>
      <c r="E337" s="24" t="s">
        <v>608</v>
      </c>
      <c r="F337" s="25" t="s">
        <v>257</v>
      </c>
      <c r="G337" s="25" t="s">
        <v>284</v>
      </c>
      <c r="H337" s="25" t="s">
        <v>259</v>
      </c>
      <c r="I337" s="25" t="s">
        <v>384</v>
      </c>
      <c r="J337" s="25" t="s">
        <v>1022</v>
      </c>
      <c r="K337" s="5" t="s">
        <v>5</v>
      </c>
      <c r="L337" s="6" t="s">
        <v>1743</v>
      </c>
      <c r="M337" s="5">
        <v>42684</v>
      </c>
      <c r="N337" s="7" t="s">
        <v>71</v>
      </c>
      <c r="O337" s="6" t="s">
        <v>70</v>
      </c>
      <c r="P337" s="8">
        <v>271.32</v>
      </c>
      <c r="Q337" s="8">
        <v>271.32</v>
      </c>
      <c r="R337" s="9">
        <f>+P337-Q337</f>
        <v>0</v>
      </c>
    </row>
    <row r="338" spans="2:18" ht="22.5" x14ac:dyDescent="0.25">
      <c r="B338" s="4">
        <v>320</v>
      </c>
      <c r="C338" s="4" t="s">
        <v>4</v>
      </c>
      <c r="D338" s="25" t="s">
        <v>199</v>
      </c>
      <c r="E338" s="24" t="s">
        <v>1744</v>
      </c>
      <c r="F338" s="25" t="s">
        <v>257</v>
      </c>
      <c r="G338" s="25" t="s">
        <v>284</v>
      </c>
      <c r="H338" s="25" t="s">
        <v>259</v>
      </c>
      <c r="I338" s="25" t="s">
        <v>692</v>
      </c>
      <c r="J338" s="25" t="s">
        <v>1022</v>
      </c>
      <c r="K338" s="5" t="s">
        <v>5</v>
      </c>
      <c r="L338" s="6" t="s">
        <v>1745</v>
      </c>
      <c r="M338" s="5">
        <v>42684</v>
      </c>
      <c r="N338" s="7" t="s">
        <v>71</v>
      </c>
      <c r="O338" s="6" t="s">
        <v>70</v>
      </c>
      <c r="P338" s="8">
        <v>479.26</v>
      </c>
      <c r="Q338" s="8">
        <v>479.26</v>
      </c>
      <c r="R338" s="9">
        <f t="shared" ref="R338:R343" si="17">+P338-Q338</f>
        <v>0</v>
      </c>
    </row>
    <row r="339" spans="2:18" x14ac:dyDescent="0.25">
      <c r="B339" s="4">
        <v>321</v>
      </c>
      <c r="C339" s="4" t="s">
        <v>4</v>
      </c>
      <c r="D339" s="25" t="s">
        <v>199</v>
      </c>
      <c r="E339" s="24" t="s">
        <v>1288</v>
      </c>
      <c r="F339" s="25" t="s">
        <v>219</v>
      </c>
      <c r="G339" s="25" t="s">
        <v>662</v>
      </c>
      <c r="H339" s="25" t="s">
        <v>356</v>
      </c>
      <c r="I339" s="25" t="s">
        <v>663</v>
      </c>
      <c r="J339" s="25" t="s">
        <v>664</v>
      </c>
      <c r="K339" s="5" t="s">
        <v>5</v>
      </c>
      <c r="L339" s="6" t="s">
        <v>1746</v>
      </c>
      <c r="M339" s="5">
        <v>42684</v>
      </c>
      <c r="N339" s="7" t="s">
        <v>666</v>
      </c>
      <c r="O339" s="6" t="s">
        <v>667</v>
      </c>
      <c r="P339" s="8">
        <v>152.68</v>
      </c>
      <c r="Q339" s="8">
        <v>152.68</v>
      </c>
      <c r="R339" s="9">
        <f t="shared" si="17"/>
        <v>0</v>
      </c>
    </row>
    <row r="340" spans="2:18" ht="33.75" x14ac:dyDescent="0.25">
      <c r="B340" s="4">
        <v>322</v>
      </c>
      <c r="C340" s="4" t="s">
        <v>3</v>
      </c>
      <c r="D340" s="25" t="s">
        <v>199</v>
      </c>
      <c r="E340" s="25" t="s">
        <v>1747</v>
      </c>
      <c r="F340" s="25" t="s">
        <v>219</v>
      </c>
      <c r="G340" s="25" t="s">
        <v>374</v>
      </c>
      <c r="H340" s="25" t="s">
        <v>375</v>
      </c>
      <c r="I340" s="25" t="s">
        <v>249</v>
      </c>
      <c r="J340" s="25" t="s">
        <v>1748</v>
      </c>
      <c r="K340" s="5" t="s">
        <v>5</v>
      </c>
      <c r="L340" s="6" t="s">
        <v>1749</v>
      </c>
      <c r="M340" s="5">
        <v>42685</v>
      </c>
      <c r="N340" s="7" t="s">
        <v>170</v>
      </c>
      <c r="O340" s="6" t="s">
        <v>169</v>
      </c>
      <c r="P340" s="8">
        <v>2423.91</v>
      </c>
      <c r="Q340" s="8">
        <v>1335.53</v>
      </c>
      <c r="R340" s="9">
        <f t="shared" si="17"/>
        <v>1088.3799999999999</v>
      </c>
    </row>
    <row r="341" spans="2:18" ht="45" x14ac:dyDescent="0.25">
      <c r="B341" s="4">
        <v>323</v>
      </c>
      <c r="C341" s="4" t="s">
        <v>3</v>
      </c>
      <c r="D341" s="25" t="s">
        <v>199</v>
      </c>
      <c r="E341" s="24">
        <v>148</v>
      </c>
      <c r="F341" s="25" t="s">
        <v>219</v>
      </c>
      <c r="G341" s="25" t="s">
        <v>374</v>
      </c>
      <c r="H341" s="25" t="s">
        <v>466</v>
      </c>
      <c r="I341" s="25" t="s">
        <v>605</v>
      </c>
      <c r="J341" s="25" t="s">
        <v>481</v>
      </c>
      <c r="K341" s="5" t="s">
        <v>5</v>
      </c>
      <c r="L341" s="6" t="s">
        <v>1750</v>
      </c>
      <c r="M341" s="5">
        <v>42685</v>
      </c>
      <c r="N341" s="7" t="s">
        <v>10</v>
      </c>
      <c r="O341" s="6" t="s">
        <v>9</v>
      </c>
      <c r="P341" s="8">
        <v>3734.64</v>
      </c>
      <c r="Q341" s="8">
        <v>1944.8</v>
      </c>
      <c r="R341" s="9">
        <f t="shared" si="17"/>
        <v>1789.84</v>
      </c>
    </row>
    <row r="342" spans="2:18" ht="22.5" x14ac:dyDescent="0.25">
      <c r="B342" s="4">
        <v>324</v>
      </c>
      <c r="C342" s="4" t="s">
        <v>3</v>
      </c>
      <c r="D342" s="25" t="s">
        <v>199</v>
      </c>
      <c r="E342" s="24">
        <v>147</v>
      </c>
      <c r="F342" s="25" t="s">
        <v>219</v>
      </c>
      <c r="G342" s="25" t="s">
        <v>374</v>
      </c>
      <c r="H342" s="25" t="s">
        <v>375</v>
      </c>
      <c r="I342" s="25" t="s">
        <v>249</v>
      </c>
      <c r="J342" s="12" t="s">
        <v>1751</v>
      </c>
      <c r="K342" s="5" t="s">
        <v>5</v>
      </c>
      <c r="L342" s="6" t="s">
        <v>510</v>
      </c>
      <c r="M342" s="5">
        <v>42685</v>
      </c>
      <c r="N342" s="7" t="s">
        <v>151</v>
      </c>
      <c r="O342" s="6" t="s">
        <v>150</v>
      </c>
      <c r="P342" s="8">
        <v>2481.62</v>
      </c>
      <c r="Q342" s="8">
        <v>2377.1999999999998</v>
      </c>
      <c r="R342" s="9">
        <f t="shared" si="17"/>
        <v>104.42000000000007</v>
      </c>
    </row>
    <row r="343" spans="2:18" ht="33.75" x14ac:dyDescent="0.25">
      <c r="B343" s="4">
        <v>325</v>
      </c>
      <c r="C343" s="4" t="s">
        <v>4</v>
      </c>
      <c r="D343" s="25" t="s">
        <v>199</v>
      </c>
      <c r="E343" s="24">
        <v>125</v>
      </c>
      <c r="F343" s="25" t="s">
        <v>234</v>
      </c>
      <c r="G343" s="25" t="s">
        <v>251</v>
      </c>
      <c r="H343" s="25" t="s">
        <v>252</v>
      </c>
      <c r="I343" s="25" t="s">
        <v>1752</v>
      </c>
      <c r="J343" s="25" t="s">
        <v>1753</v>
      </c>
      <c r="K343" s="5" t="s">
        <v>5</v>
      </c>
      <c r="L343" s="6" t="s">
        <v>1754</v>
      </c>
      <c r="M343" s="5">
        <v>42689</v>
      </c>
      <c r="N343" s="7" t="s">
        <v>30</v>
      </c>
      <c r="O343" s="6" t="s">
        <v>29</v>
      </c>
      <c r="P343" s="8">
        <v>188.1</v>
      </c>
      <c r="Q343" s="8">
        <v>134.99</v>
      </c>
      <c r="R343" s="9">
        <f t="shared" si="17"/>
        <v>53.109999999999985</v>
      </c>
    </row>
    <row r="344" spans="2:18" ht="22.5" x14ac:dyDescent="0.25">
      <c r="B344" s="4">
        <v>326</v>
      </c>
      <c r="C344" s="4" t="s">
        <v>4</v>
      </c>
      <c r="D344" s="25" t="s">
        <v>199</v>
      </c>
      <c r="E344" s="24" t="s">
        <v>1755</v>
      </c>
      <c r="F344" s="25" t="s">
        <v>257</v>
      </c>
      <c r="G344" s="25" t="s">
        <v>284</v>
      </c>
      <c r="H344" s="25" t="s">
        <v>259</v>
      </c>
      <c r="I344" s="25" t="s">
        <v>692</v>
      </c>
      <c r="J344" s="25" t="s">
        <v>1022</v>
      </c>
      <c r="K344" s="5" t="s">
        <v>5</v>
      </c>
      <c r="L344" s="6" t="s">
        <v>1756</v>
      </c>
      <c r="M344" s="5">
        <v>42691</v>
      </c>
      <c r="N344" s="7" t="s">
        <v>71</v>
      </c>
      <c r="O344" s="6" t="s">
        <v>70</v>
      </c>
      <c r="P344" s="8">
        <v>837.9</v>
      </c>
      <c r="Q344" s="8">
        <v>809.4</v>
      </c>
      <c r="R344" s="9">
        <f t="shared" ref="R344:R350" si="18">+P344-Q344</f>
        <v>28.5</v>
      </c>
    </row>
    <row r="345" spans="2:18" ht="33.75" x14ac:dyDescent="0.25">
      <c r="B345" s="4">
        <v>327</v>
      </c>
      <c r="C345" s="4" t="s">
        <v>3</v>
      </c>
      <c r="D345" s="25" t="s">
        <v>199</v>
      </c>
      <c r="E345" s="24" t="s">
        <v>302</v>
      </c>
      <c r="F345" s="25" t="s">
        <v>263</v>
      </c>
      <c r="G345" s="25" t="s">
        <v>1726</v>
      </c>
      <c r="H345" s="25" t="s">
        <v>265</v>
      </c>
      <c r="I345" s="25" t="s">
        <v>1757</v>
      </c>
      <c r="J345" s="25" t="s">
        <v>1758</v>
      </c>
      <c r="K345" s="5" t="s">
        <v>5</v>
      </c>
      <c r="L345" s="6" t="s">
        <v>1759</v>
      </c>
      <c r="M345" s="5">
        <v>42691</v>
      </c>
      <c r="N345" s="7" t="s">
        <v>10</v>
      </c>
      <c r="O345" s="6" t="s">
        <v>9</v>
      </c>
      <c r="P345" s="8">
        <v>855</v>
      </c>
      <c r="Q345" s="8">
        <v>855</v>
      </c>
      <c r="R345" s="9">
        <f t="shared" si="18"/>
        <v>0</v>
      </c>
    </row>
    <row r="346" spans="2:18" ht="33.75" x14ac:dyDescent="0.25">
      <c r="B346" s="4">
        <v>328</v>
      </c>
      <c r="C346" s="4" t="s">
        <v>3</v>
      </c>
      <c r="D346" s="25" t="s">
        <v>199</v>
      </c>
      <c r="E346" s="24" t="s">
        <v>1744</v>
      </c>
      <c r="F346" s="25" t="s">
        <v>263</v>
      </c>
      <c r="G346" s="25" t="s">
        <v>272</v>
      </c>
      <c r="H346" s="25" t="s">
        <v>754</v>
      </c>
      <c r="I346" s="25" t="s">
        <v>605</v>
      </c>
      <c r="J346" s="25" t="s">
        <v>1758</v>
      </c>
      <c r="K346" s="5" t="s">
        <v>5</v>
      </c>
      <c r="L346" s="6" t="s">
        <v>1760</v>
      </c>
      <c r="M346" s="5">
        <v>42691</v>
      </c>
      <c r="N346" s="7" t="s">
        <v>10</v>
      </c>
      <c r="O346" s="6" t="s">
        <v>9</v>
      </c>
      <c r="P346" s="8">
        <v>250.8</v>
      </c>
      <c r="Q346" s="8">
        <v>220</v>
      </c>
      <c r="R346" s="9">
        <f t="shared" si="18"/>
        <v>30.800000000000011</v>
      </c>
    </row>
    <row r="347" spans="2:18" ht="33.75" x14ac:dyDescent="0.25">
      <c r="B347" s="4">
        <v>329</v>
      </c>
      <c r="C347" s="4" t="s">
        <v>3</v>
      </c>
      <c r="D347" s="25" t="s">
        <v>199</v>
      </c>
      <c r="E347" s="24" t="s">
        <v>256</v>
      </c>
      <c r="F347" s="25" t="s">
        <v>271</v>
      </c>
      <c r="G347" s="25" t="s">
        <v>272</v>
      </c>
      <c r="H347" s="25" t="s">
        <v>1761</v>
      </c>
      <c r="I347" s="25" t="s">
        <v>605</v>
      </c>
      <c r="J347" s="25" t="s">
        <v>1762</v>
      </c>
      <c r="K347" s="5" t="s">
        <v>5</v>
      </c>
      <c r="L347" s="6" t="s">
        <v>1763</v>
      </c>
      <c r="M347" s="5">
        <v>42691</v>
      </c>
      <c r="N347" s="7" t="s">
        <v>10</v>
      </c>
      <c r="O347" s="6" t="s">
        <v>9</v>
      </c>
      <c r="P347" s="8">
        <v>354.93</v>
      </c>
      <c r="Q347" s="8">
        <v>316.89999999999998</v>
      </c>
      <c r="R347" s="9">
        <f t="shared" si="18"/>
        <v>38.03000000000003</v>
      </c>
    </row>
    <row r="348" spans="2:18" ht="22.5" x14ac:dyDescent="0.25">
      <c r="B348" s="4">
        <v>330</v>
      </c>
      <c r="C348" s="4" t="s">
        <v>4</v>
      </c>
      <c r="D348" s="25" t="s">
        <v>199</v>
      </c>
      <c r="E348" s="24" t="s">
        <v>1138</v>
      </c>
      <c r="F348" s="25" t="s">
        <v>207</v>
      </c>
      <c r="G348" s="25" t="s">
        <v>268</v>
      </c>
      <c r="H348" s="25" t="s">
        <v>230</v>
      </c>
      <c r="I348" s="25" t="s">
        <v>1764</v>
      </c>
      <c r="J348" s="25" t="s">
        <v>1765</v>
      </c>
      <c r="K348" s="5" t="s">
        <v>5</v>
      </c>
      <c r="L348" s="6" t="s">
        <v>1766</v>
      </c>
      <c r="M348" s="5">
        <v>42692</v>
      </c>
      <c r="N348" s="7" t="s">
        <v>1767</v>
      </c>
      <c r="O348" s="6" t="s">
        <v>1768</v>
      </c>
      <c r="P348" s="8">
        <v>1824</v>
      </c>
      <c r="Q348" s="8">
        <v>1824</v>
      </c>
      <c r="R348" s="9">
        <f t="shared" si="18"/>
        <v>0</v>
      </c>
    </row>
    <row r="349" spans="2:18" ht="22.5" x14ac:dyDescent="0.25">
      <c r="B349" s="4">
        <v>331</v>
      </c>
      <c r="C349" s="4" t="s">
        <v>4</v>
      </c>
      <c r="D349" s="25" t="s">
        <v>199</v>
      </c>
      <c r="E349" s="24" t="s">
        <v>233</v>
      </c>
      <c r="F349" s="25" t="s">
        <v>219</v>
      </c>
      <c r="G349" s="25" t="s">
        <v>499</v>
      </c>
      <c r="H349" s="25" t="s">
        <v>248</v>
      </c>
      <c r="I349" s="25" t="s">
        <v>1769</v>
      </c>
      <c r="J349" s="25" t="s">
        <v>1770</v>
      </c>
      <c r="K349" s="5" t="s">
        <v>1771</v>
      </c>
      <c r="L349" s="6" t="s">
        <v>1772</v>
      </c>
      <c r="M349" s="5">
        <v>42692</v>
      </c>
      <c r="N349" s="7" t="s">
        <v>1773</v>
      </c>
      <c r="O349" s="36" t="s">
        <v>1774</v>
      </c>
      <c r="P349" s="8">
        <v>608.16</v>
      </c>
      <c r="Q349" s="8">
        <v>577.98</v>
      </c>
      <c r="R349" s="9">
        <f t="shared" si="18"/>
        <v>30.17999999999995</v>
      </c>
    </row>
    <row r="350" spans="2:18" ht="22.5" x14ac:dyDescent="0.25">
      <c r="B350" s="4">
        <v>332</v>
      </c>
      <c r="C350" s="4" t="s">
        <v>4</v>
      </c>
      <c r="D350" s="25" t="s">
        <v>199</v>
      </c>
      <c r="E350" s="24" t="s">
        <v>228</v>
      </c>
      <c r="F350" s="25" t="s">
        <v>1928</v>
      </c>
      <c r="G350" s="25" t="s">
        <v>483</v>
      </c>
      <c r="H350" s="25" t="s">
        <v>252</v>
      </c>
      <c r="I350" s="100" t="s">
        <v>2075</v>
      </c>
      <c r="J350" s="25" t="s">
        <v>1929</v>
      </c>
      <c r="K350" s="5" t="s">
        <v>5</v>
      </c>
      <c r="L350" s="6" t="s">
        <v>1930</v>
      </c>
      <c r="M350" s="5">
        <v>42692</v>
      </c>
      <c r="N350" s="7" t="s">
        <v>1931</v>
      </c>
      <c r="O350" s="36" t="s">
        <v>1932</v>
      </c>
      <c r="P350" s="8">
        <v>5472</v>
      </c>
      <c r="Q350" s="101">
        <v>5472</v>
      </c>
      <c r="R350" s="9">
        <f t="shared" si="18"/>
        <v>0</v>
      </c>
    </row>
    <row r="351" spans="2:18" ht="33.75" x14ac:dyDescent="0.25">
      <c r="B351" s="4">
        <v>333</v>
      </c>
      <c r="C351" s="4" t="s">
        <v>4</v>
      </c>
      <c r="D351" s="25" t="s">
        <v>199</v>
      </c>
      <c r="E351" s="24" t="s">
        <v>434</v>
      </c>
      <c r="F351" s="25" t="s">
        <v>339</v>
      </c>
      <c r="G351" s="25" t="s">
        <v>439</v>
      </c>
      <c r="H351" s="25" t="s">
        <v>604</v>
      </c>
      <c r="I351" s="25" t="s">
        <v>1775</v>
      </c>
      <c r="J351" s="25" t="s">
        <v>1776</v>
      </c>
      <c r="K351" s="5" t="s">
        <v>5</v>
      </c>
      <c r="L351" s="6" t="s">
        <v>1777</v>
      </c>
      <c r="M351" s="5">
        <v>42695</v>
      </c>
      <c r="N351" s="7" t="s">
        <v>1778</v>
      </c>
      <c r="O351" s="36" t="s">
        <v>1779</v>
      </c>
      <c r="P351" s="8">
        <v>376.2</v>
      </c>
      <c r="Q351" s="8">
        <v>330</v>
      </c>
      <c r="R351" s="9">
        <f t="shared" ref="R351:R356" si="19">+P351-Q351</f>
        <v>46.199999999999989</v>
      </c>
    </row>
    <row r="352" spans="2:18" ht="22.5" x14ac:dyDescent="0.25">
      <c r="B352" s="4">
        <v>334</v>
      </c>
      <c r="C352" s="4" t="s">
        <v>4</v>
      </c>
      <c r="D352" s="25" t="s">
        <v>199</v>
      </c>
      <c r="E352" s="24" t="s">
        <v>1780</v>
      </c>
      <c r="F352" s="25" t="s">
        <v>219</v>
      </c>
      <c r="G352" s="25" t="s">
        <v>309</v>
      </c>
      <c r="H352" s="25" t="s">
        <v>356</v>
      </c>
      <c r="I352" s="25" t="s">
        <v>1781</v>
      </c>
      <c r="J352" s="25" t="s">
        <v>1782</v>
      </c>
      <c r="K352" s="5" t="s">
        <v>5</v>
      </c>
      <c r="L352" s="6" t="s">
        <v>1783</v>
      </c>
      <c r="M352" s="5">
        <v>42695</v>
      </c>
      <c r="N352" s="7" t="s">
        <v>115</v>
      </c>
      <c r="O352" s="6" t="s">
        <v>114</v>
      </c>
      <c r="P352" s="8">
        <v>1008.9</v>
      </c>
      <c r="Q352" s="8">
        <v>493.44</v>
      </c>
      <c r="R352" s="9">
        <f t="shared" si="19"/>
        <v>515.46</v>
      </c>
    </row>
    <row r="353" spans="2:18" ht="56.25" x14ac:dyDescent="0.25">
      <c r="B353" s="4">
        <v>335</v>
      </c>
      <c r="C353" s="4" t="s">
        <v>3</v>
      </c>
      <c r="D353" s="25" t="s">
        <v>199</v>
      </c>
      <c r="E353" s="25" t="s">
        <v>1784</v>
      </c>
      <c r="F353" s="25" t="s">
        <v>1785</v>
      </c>
      <c r="G353" s="25" t="s">
        <v>1786</v>
      </c>
      <c r="H353" s="25" t="s">
        <v>1787</v>
      </c>
      <c r="I353" s="25" t="s">
        <v>512</v>
      </c>
      <c r="J353" s="25" t="s">
        <v>1788</v>
      </c>
      <c r="K353" s="5" t="s">
        <v>5</v>
      </c>
      <c r="L353" s="6" t="s">
        <v>1789</v>
      </c>
      <c r="M353" s="5">
        <v>42695</v>
      </c>
      <c r="N353" s="7" t="s">
        <v>514</v>
      </c>
      <c r="O353" s="6" t="s">
        <v>515</v>
      </c>
      <c r="P353" s="8">
        <f>2644.8+684</f>
        <v>3328.8</v>
      </c>
      <c r="Q353" s="8">
        <v>2880</v>
      </c>
      <c r="R353" s="9">
        <f t="shared" si="19"/>
        <v>448.80000000000018</v>
      </c>
    </row>
    <row r="354" spans="2:18" ht="33.75" x14ac:dyDescent="0.25">
      <c r="B354" s="4">
        <v>336</v>
      </c>
      <c r="C354" s="4" t="s">
        <v>4</v>
      </c>
      <c r="D354" s="25" t="s">
        <v>199</v>
      </c>
      <c r="E354" s="24" t="s">
        <v>1790</v>
      </c>
      <c r="F354" s="25" t="s">
        <v>1791</v>
      </c>
      <c r="G354" s="25" t="s">
        <v>220</v>
      </c>
      <c r="H354" s="25" t="s">
        <v>1792</v>
      </c>
      <c r="I354" s="25" t="s">
        <v>1793</v>
      </c>
      <c r="J354" s="25" t="s">
        <v>1794</v>
      </c>
      <c r="K354" s="5" t="s">
        <v>1618</v>
      </c>
      <c r="L354" s="6" t="s">
        <v>1795</v>
      </c>
      <c r="M354" s="5">
        <v>42697</v>
      </c>
      <c r="N354" s="7" t="s">
        <v>28</v>
      </c>
      <c r="O354" s="6" t="s">
        <v>27</v>
      </c>
      <c r="P354" s="8">
        <f>200+400</f>
        <v>600</v>
      </c>
      <c r="Q354" s="8">
        <v>442.32</v>
      </c>
      <c r="R354" s="9">
        <f t="shared" si="19"/>
        <v>157.68</v>
      </c>
    </row>
    <row r="355" spans="2:18" ht="33.75" x14ac:dyDescent="0.25">
      <c r="B355" s="4">
        <v>337</v>
      </c>
      <c r="C355" s="4" t="s">
        <v>4</v>
      </c>
      <c r="D355" s="25" t="s">
        <v>199</v>
      </c>
      <c r="E355" s="24">
        <v>119</v>
      </c>
      <c r="F355" s="25" t="s">
        <v>234</v>
      </c>
      <c r="G355" s="25" t="s">
        <v>483</v>
      </c>
      <c r="H355" s="25" t="s">
        <v>252</v>
      </c>
      <c r="I355" s="25" t="s">
        <v>1933</v>
      </c>
      <c r="J355" s="25" t="s">
        <v>569</v>
      </c>
      <c r="K355" s="5" t="s">
        <v>5</v>
      </c>
      <c r="L355" s="6" t="s">
        <v>1934</v>
      </c>
      <c r="M355" s="5">
        <v>42697</v>
      </c>
      <c r="N355" s="7" t="s">
        <v>1935</v>
      </c>
      <c r="O355" s="6" t="s">
        <v>1936</v>
      </c>
      <c r="P355" s="8">
        <v>4252.7700000000004</v>
      </c>
      <c r="Q355" s="8">
        <v>3314.39</v>
      </c>
      <c r="R355" s="9">
        <f>+P355-Q355</f>
        <v>938.38000000000056</v>
      </c>
    </row>
    <row r="356" spans="2:18" ht="67.5" x14ac:dyDescent="0.25">
      <c r="B356" s="4">
        <v>338</v>
      </c>
      <c r="C356" s="4" t="s">
        <v>109</v>
      </c>
      <c r="D356" s="25" t="s">
        <v>199</v>
      </c>
      <c r="E356" s="24" t="s">
        <v>1096</v>
      </c>
      <c r="F356" s="25" t="s">
        <v>219</v>
      </c>
      <c r="G356" s="25" t="s">
        <v>1422</v>
      </c>
      <c r="H356" s="25" t="s">
        <v>248</v>
      </c>
      <c r="I356" s="25" t="s">
        <v>327</v>
      </c>
      <c r="J356" s="25" t="s">
        <v>1796</v>
      </c>
      <c r="K356" s="5" t="s">
        <v>5</v>
      </c>
      <c r="L356" s="6" t="s">
        <v>1797</v>
      </c>
      <c r="M356" s="5">
        <v>42698</v>
      </c>
      <c r="N356" s="7" t="s">
        <v>108</v>
      </c>
      <c r="O356" s="6" t="s">
        <v>107</v>
      </c>
      <c r="P356" s="8">
        <v>1117.2</v>
      </c>
      <c r="Q356" s="8">
        <v>1117.2</v>
      </c>
      <c r="R356" s="9">
        <f t="shared" si="19"/>
        <v>0</v>
      </c>
    </row>
    <row r="357" spans="2:18" ht="22.5" x14ac:dyDescent="0.25">
      <c r="B357" s="4">
        <v>339</v>
      </c>
      <c r="C357" s="4" t="s">
        <v>109</v>
      </c>
      <c r="D357" s="25" t="s">
        <v>199</v>
      </c>
      <c r="E357" s="24" t="s">
        <v>611</v>
      </c>
      <c r="F357" s="25" t="s">
        <v>219</v>
      </c>
      <c r="G357" s="25" t="s">
        <v>994</v>
      </c>
      <c r="H357" s="25" t="s">
        <v>375</v>
      </c>
      <c r="I357" s="25" t="s">
        <v>1798</v>
      </c>
      <c r="J357" s="25" t="s">
        <v>1799</v>
      </c>
      <c r="K357" s="5" t="s">
        <v>1800</v>
      </c>
      <c r="L357" s="6" t="s">
        <v>1801</v>
      </c>
      <c r="M357" s="5">
        <v>42698</v>
      </c>
      <c r="N357" s="7" t="s">
        <v>1802</v>
      </c>
      <c r="O357" s="6" t="s">
        <v>1620</v>
      </c>
      <c r="P357" s="8">
        <v>366.7</v>
      </c>
      <c r="Q357" s="8">
        <v>366.69</v>
      </c>
      <c r="R357" s="9">
        <f t="shared" ref="R357:R365" si="20">+P357-Q357</f>
        <v>9.9999999999909051E-3</v>
      </c>
    </row>
    <row r="358" spans="2:18" ht="22.5" x14ac:dyDescent="0.25">
      <c r="B358" s="4">
        <v>340</v>
      </c>
      <c r="C358" s="4" t="s">
        <v>4</v>
      </c>
      <c r="D358" s="25" t="s">
        <v>199</v>
      </c>
      <c r="E358" s="38" t="s">
        <v>1937</v>
      </c>
      <c r="F358" s="25" t="s">
        <v>219</v>
      </c>
      <c r="G358" s="25" t="s">
        <v>294</v>
      </c>
      <c r="H358" s="25" t="s">
        <v>248</v>
      </c>
      <c r="I358" s="25" t="s">
        <v>1940</v>
      </c>
      <c r="J358" s="25" t="s">
        <v>1628</v>
      </c>
      <c r="K358" s="5" t="s">
        <v>5</v>
      </c>
      <c r="L358" s="6" t="s">
        <v>1941</v>
      </c>
      <c r="M358" s="5">
        <v>42698</v>
      </c>
      <c r="N358" s="7" t="s">
        <v>65</v>
      </c>
      <c r="O358" s="6" t="s">
        <v>64</v>
      </c>
      <c r="P358" s="8">
        <v>171</v>
      </c>
      <c r="Q358" s="8">
        <v>120</v>
      </c>
      <c r="R358" s="9">
        <f t="shared" si="20"/>
        <v>51</v>
      </c>
    </row>
    <row r="359" spans="2:18" ht="22.5" x14ac:dyDescent="0.25">
      <c r="B359" s="4">
        <v>341</v>
      </c>
      <c r="C359" s="4" t="s">
        <v>4</v>
      </c>
      <c r="D359" s="25" t="s">
        <v>199</v>
      </c>
      <c r="E359" s="38" t="s">
        <v>224</v>
      </c>
      <c r="F359" s="25" t="s">
        <v>257</v>
      </c>
      <c r="G359" s="25" t="s">
        <v>268</v>
      </c>
      <c r="H359" s="25" t="s">
        <v>259</v>
      </c>
      <c r="I359" s="25" t="s">
        <v>1938</v>
      </c>
      <c r="J359" s="25" t="s">
        <v>1939</v>
      </c>
      <c r="K359" s="5" t="s">
        <v>5</v>
      </c>
      <c r="L359" s="6" t="s">
        <v>1942</v>
      </c>
      <c r="M359" s="5">
        <v>42698</v>
      </c>
      <c r="N359" s="7" t="s">
        <v>65</v>
      </c>
      <c r="O359" s="6" t="s">
        <v>64</v>
      </c>
      <c r="P359" s="8">
        <v>296.39999999999998</v>
      </c>
      <c r="Q359" s="8">
        <v>161</v>
      </c>
      <c r="R359" s="9">
        <f t="shared" si="20"/>
        <v>135.39999999999998</v>
      </c>
    </row>
    <row r="360" spans="2:18" ht="22.5" x14ac:dyDescent="0.25">
      <c r="B360" s="4">
        <v>342</v>
      </c>
      <c r="C360" s="4" t="s">
        <v>4</v>
      </c>
      <c r="D360" s="25" t="s">
        <v>199</v>
      </c>
      <c r="E360" s="24" t="s">
        <v>718</v>
      </c>
      <c r="F360" s="25" t="s">
        <v>207</v>
      </c>
      <c r="G360" s="25" t="s">
        <v>439</v>
      </c>
      <c r="H360" s="25" t="s">
        <v>484</v>
      </c>
      <c r="I360" s="25" t="s">
        <v>1944</v>
      </c>
      <c r="J360" s="25" t="s">
        <v>441</v>
      </c>
      <c r="K360" s="5" t="s">
        <v>6</v>
      </c>
      <c r="L360" s="6" t="s">
        <v>1943</v>
      </c>
      <c r="M360" s="5">
        <v>42699</v>
      </c>
      <c r="N360" s="7" t="s">
        <v>1281</v>
      </c>
      <c r="O360" s="6" t="s">
        <v>1282</v>
      </c>
      <c r="P360" s="8">
        <v>577.98</v>
      </c>
      <c r="Q360" s="8">
        <v>436.5</v>
      </c>
      <c r="R360" s="9">
        <f t="shared" si="20"/>
        <v>141.48000000000002</v>
      </c>
    </row>
    <row r="361" spans="2:18" ht="22.5" x14ac:dyDescent="0.25">
      <c r="B361" s="4">
        <v>343</v>
      </c>
      <c r="C361" s="4" t="s">
        <v>4</v>
      </c>
      <c r="D361" s="25" t="s">
        <v>199</v>
      </c>
      <c r="E361" s="24" t="s">
        <v>721</v>
      </c>
      <c r="F361" s="25" t="s">
        <v>257</v>
      </c>
      <c r="G361" s="25" t="s">
        <v>309</v>
      </c>
      <c r="H361" s="25" t="s">
        <v>259</v>
      </c>
      <c r="I361" s="25" t="s">
        <v>1370</v>
      </c>
      <c r="J361" s="25" t="s">
        <v>1947</v>
      </c>
      <c r="K361" s="5" t="s">
        <v>5</v>
      </c>
      <c r="L361" s="6" t="s">
        <v>1949</v>
      </c>
      <c r="M361" s="5">
        <v>42699</v>
      </c>
      <c r="N361" s="7" t="s">
        <v>30</v>
      </c>
      <c r="O361" s="6" t="s">
        <v>29</v>
      </c>
      <c r="P361" s="8">
        <v>640.67999999999995</v>
      </c>
      <c r="Q361" s="8">
        <v>613.42999999999995</v>
      </c>
      <c r="R361" s="9">
        <f t="shared" si="20"/>
        <v>27.25</v>
      </c>
    </row>
    <row r="362" spans="2:18" ht="22.5" x14ac:dyDescent="0.25">
      <c r="B362" s="4">
        <v>344</v>
      </c>
      <c r="C362" s="4" t="s">
        <v>4</v>
      </c>
      <c r="D362" s="25" t="s">
        <v>199</v>
      </c>
      <c r="E362" s="24" t="s">
        <v>1945</v>
      </c>
      <c r="F362" s="25" t="s">
        <v>207</v>
      </c>
      <c r="G362" s="25" t="s">
        <v>309</v>
      </c>
      <c r="H362" s="25" t="s">
        <v>230</v>
      </c>
      <c r="I362" s="25" t="s">
        <v>1946</v>
      </c>
      <c r="J362" s="25" t="s">
        <v>1948</v>
      </c>
      <c r="K362" s="5" t="s">
        <v>5</v>
      </c>
      <c r="L362" s="6" t="s">
        <v>1950</v>
      </c>
      <c r="M362" s="5">
        <v>42699</v>
      </c>
      <c r="N362" s="7" t="s">
        <v>30</v>
      </c>
      <c r="O362" s="6" t="s">
        <v>29</v>
      </c>
      <c r="P362" s="8">
        <v>164.16</v>
      </c>
      <c r="Q362" s="8">
        <v>184.68</v>
      </c>
      <c r="R362" s="9">
        <f t="shared" si="20"/>
        <v>-20.52000000000001</v>
      </c>
    </row>
    <row r="363" spans="2:18" ht="33.75" x14ac:dyDescent="0.25">
      <c r="B363" s="4">
        <v>345</v>
      </c>
      <c r="C363" s="4" t="s">
        <v>3</v>
      </c>
      <c r="D363" s="25" t="s">
        <v>199</v>
      </c>
      <c r="E363" s="24" t="s">
        <v>1353</v>
      </c>
      <c r="F363" s="25" t="s">
        <v>207</v>
      </c>
      <c r="G363" s="12" t="s">
        <v>1254</v>
      </c>
      <c r="H363" s="25" t="s">
        <v>209</v>
      </c>
      <c r="I363" s="25" t="s">
        <v>293</v>
      </c>
      <c r="J363" s="25" t="s">
        <v>582</v>
      </c>
      <c r="K363" s="5" t="s">
        <v>6</v>
      </c>
      <c r="L363" s="6" t="s">
        <v>1803</v>
      </c>
      <c r="M363" s="5">
        <v>42699</v>
      </c>
      <c r="N363" s="7" t="s">
        <v>96</v>
      </c>
      <c r="O363" s="6" t="s">
        <v>73</v>
      </c>
      <c r="P363" s="8">
        <v>58.71</v>
      </c>
      <c r="Q363" s="8">
        <v>58.71</v>
      </c>
      <c r="R363" s="9">
        <f t="shared" si="20"/>
        <v>0</v>
      </c>
    </row>
    <row r="364" spans="2:18" ht="22.5" x14ac:dyDescent="0.25">
      <c r="B364" s="4">
        <v>346</v>
      </c>
      <c r="C364" s="4" t="s">
        <v>3</v>
      </c>
      <c r="D364" s="25" t="s">
        <v>199</v>
      </c>
      <c r="E364" s="25" t="s">
        <v>1804</v>
      </c>
      <c r="F364" s="25" t="s">
        <v>1805</v>
      </c>
      <c r="G364" s="25" t="s">
        <v>340</v>
      </c>
      <c r="H364" s="25" t="s">
        <v>1806</v>
      </c>
      <c r="I364" s="25" t="s">
        <v>512</v>
      </c>
      <c r="J364" s="25" t="s">
        <v>1807</v>
      </c>
      <c r="K364" s="5" t="s">
        <v>5</v>
      </c>
      <c r="L364" s="6" t="s">
        <v>1808</v>
      </c>
      <c r="M364" s="5">
        <v>42702</v>
      </c>
      <c r="N364" s="7" t="s">
        <v>514</v>
      </c>
      <c r="O364" s="6" t="s">
        <v>515</v>
      </c>
      <c r="P364" s="8">
        <v>570</v>
      </c>
      <c r="Q364" s="8">
        <v>400</v>
      </c>
      <c r="R364" s="9">
        <f t="shared" si="20"/>
        <v>170</v>
      </c>
    </row>
    <row r="365" spans="2:18" ht="33.75" x14ac:dyDescent="0.25">
      <c r="B365" s="4">
        <v>347</v>
      </c>
      <c r="C365" s="4" t="s">
        <v>4</v>
      </c>
      <c r="D365" s="25" t="s">
        <v>199</v>
      </c>
      <c r="E365" s="24" t="s">
        <v>1185</v>
      </c>
      <c r="F365" s="25" t="s">
        <v>207</v>
      </c>
      <c r="G365" s="25" t="s">
        <v>1097</v>
      </c>
      <c r="H365" s="25" t="s">
        <v>230</v>
      </c>
      <c r="I365" s="25" t="s">
        <v>206</v>
      </c>
      <c r="J365" s="25" t="s">
        <v>1108</v>
      </c>
      <c r="K365" s="5" t="s">
        <v>7</v>
      </c>
      <c r="L365" s="6" t="s">
        <v>1809</v>
      </c>
      <c r="M365" s="5">
        <v>42704</v>
      </c>
      <c r="N365" s="7" t="s">
        <v>13</v>
      </c>
      <c r="O365" s="6" t="s">
        <v>8</v>
      </c>
      <c r="P365" s="8">
        <v>4027.39</v>
      </c>
      <c r="Q365" s="8">
        <v>3629.89</v>
      </c>
      <c r="R365" s="9">
        <f t="shared" si="20"/>
        <v>397.5</v>
      </c>
    </row>
    <row r="366" spans="2:18" x14ac:dyDescent="0.25">
      <c r="B366" s="4">
        <v>348</v>
      </c>
      <c r="C366" s="4" t="s">
        <v>4</v>
      </c>
      <c r="D366" s="25" t="s">
        <v>199</v>
      </c>
      <c r="E366" s="24" t="s">
        <v>1810</v>
      </c>
      <c r="F366" s="25" t="s">
        <v>207</v>
      </c>
      <c r="G366" s="25" t="s">
        <v>1093</v>
      </c>
      <c r="H366" s="25" t="s">
        <v>230</v>
      </c>
      <c r="I366" s="25" t="s">
        <v>1811</v>
      </c>
      <c r="J366" s="25" t="s">
        <v>1812</v>
      </c>
      <c r="K366" s="5" t="s">
        <v>1813</v>
      </c>
      <c r="L366" s="6" t="s">
        <v>1814</v>
      </c>
      <c r="M366" s="5">
        <v>42705</v>
      </c>
      <c r="N366" s="7" t="s">
        <v>1815</v>
      </c>
      <c r="O366" s="6" t="s">
        <v>1816</v>
      </c>
      <c r="P366" s="8">
        <v>1987.02</v>
      </c>
      <c r="Q366" s="8">
        <v>1583.6</v>
      </c>
      <c r="R366" s="9">
        <f t="shared" ref="R366:R371" si="21">+P366-Q366</f>
        <v>403.42000000000007</v>
      </c>
    </row>
    <row r="367" spans="2:18" ht="33.75" x14ac:dyDescent="0.25">
      <c r="B367" s="4">
        <v>349</v>
      </c>
      <c r="C367" s="4" t="s">
        <v>4</v>
      </c>
      <c r="D367" s="25" t="s">
        <v>199</v>
      </c>
      <c r="E367" s="24" t="s">
        <v>1834</v>
      </c>
      <c r="F367" s="25">
        <v>211</v>
      </c>
      <c r="G367" s="25" t="s">
        <v>374</v>
      </c>
      <c r="H367" s="25" t="s">
        <v>377</v>
      </c>
      <c r="I367" s="25" t="s">
        <v>378</v>
      </c>
      <c r="J367" s="25" t="s">
        <v>379</v>
      </c>
      <c r="K367" s="5" t="s">
        <v>5</v>
      </c>
      <c r="L367" s="6" t="s">
        <v>1835</v>
      </c>
      <c r="M367" s="5">
        <v>42709</v>
      </c>
      <c r="N367" s="7" t="s">
        <v>156</v>
      </c>
      <c r="O367" s="6" t="s">
        <v>155</v>
      </c>
      <c r="P367" s="105">
        <v>1746</v>
      </c>
      <c r="Q367" s="8">
        <v>223.75</v>
      </c>
      <c r="R367" s="9">
        <f t="shared" si="21"/>
        <v>1522.25</v>
      </c>
    </row>
    <row r="368" spans="2:18" ht="33.75" x14ac:dyDescent="0.25">
      <c r="B368" s="4">
        <v>350</v>
      </c>
      <c r="C368" s="4" t="s">
        <v>4</v>
      </c>
      <c r="D368" s="25" t="s">
        <v>199</v>
      </c>
      <c r="E368" s="24" t="s">
        <v>1834</v>
      </c>
      <c r="F368" s="25">
        <v>211</v>
      </c>
      <c r="G368" s="25" t="s">
        <v>374</v>
      </c>
      <c r="H368" s="25" t="s">
        <v>377</v>
      </c>
      <c r="I368" s="25" t="s">
        <v>378</v>
      </c>
      <c r="J368" s="25" t="s">
        <v>379</v>
      </c>
      <c r="K368" s="5" t="s">
        <v>5</v>
      </c>
      <c r="L368" s="6" t="s">
        <v>1836</v>
      </c>
      <c r="M368" s="5">
        <v>42709</v>
      </c>
      <c r="N368" s="7" t="s">
        <v>156</v>
      </c>
      <c r="O368" s="6" t="s">
        <v>155</v>
      </c>
      <c r="P368" s="105"/>
      <c r="Q368" s="8">
        <v>404.65</v>
      </c>
      <c r="R368" s="9"/>
    </row>
    <row r="369" spans="2:18" ht="33.75" x14ac:dyDescent="0.25">
      <c r="B369" s="4">
        <v>351</v>
      </c>
      <c r="C369" s="4" t="s">
        <v>4</v>
      </c>
      <c r="D369" s="25" t="s">
        <v>199</v>
      </c>
      <c r="E369" s="24" t="s">
        <v>1834</v>
      </c>
      <c r="F369" s="25">
        <v>211</v>
      </c>
      <c r="G369" s="25" t="s">
        <v>374</v>
      </c>
      <c r="H369" s="25" t="s">
        <v>377</v>
      </c>
      <c r="I369" s="25" t="s">
        <v>378</v>
      </c>
      <c r="J369" s="25" t="s">
        <v>379</v>
      </c>
      <c r="K369" s="5" t="s">
        <v>5</v>
      </c>
      <c r="L369" s="6" t="s">
        <v>1667</v>
      </c>
      <c r="M369" s="5">
        <v>42709</v>
      </c>
      <c r="N369" s="7" t="s">
        <v>156</v>
      </c>
      <c r="O369" s="6" t="s">
        <v>155</v>
      </c>
      <c r="P369" s="105"/>
      <c r="Q369" s="8">
        <v>248.2</v>
      </c>
      <c r="R369" s="9">
        <f t="shared" si="21"/>
        <v>-248.2</v>
      </c>
    </row>
    <row r="370" spans="2:18" ht="33.75" x14ac:dyDescent="0.25">
      <c r="B370" s="4">
        <v>352</v>
      </c>
      <c r="C370" s="4" t="s">
        <v>4</v>
      </c>
      <c r="D370" s="25" t="s">
        <v>199</v>
      </c>
      <c r="E370" s="24" t="s">
        <v>1834</v>
      </c>
      <c r="F370" s="25">
        <v>211</v>
      </c>
      <c r="G370" s="25" t="s">
        <v>374</v>
      </c>
      <c r="H370" s="25" t="s">
        <v>377</v>
      </c>
      <c r="I370" s="25" t="s">
        <v>378</v>
      </c>
      <c r="J370" s="25" t="s">
        <v>379</v>
      </c>
      <c r="K370" s="5" t="s">
        <v>5</v>
      </c>
      <c r="L370" s="6" t="s">
        <v>1837</v>
      </c>
      <c r="M370" s="5">
        <v>42709</v>
      </c>
      <c r="N370" s="7" t="s">
        <v>156</v>
      </c>
      <c r="O370" s="6" t="s">
        <v>155</v>
      </c>
      <c r="P370" s="105"/>
      <c r="Q370" s="8">
        <v>318.25</v>
      </c>
      <c r="R370" s="9">
        <f t="shared" si="21"/>
        <v>-318.25</v>
      </c>
    </row>
    <row r="371" spans="2:18" ht="33.75" x14ac:dyDescent="0.25">
      <c r="B371" s="4">
        <v>353</v>
      </c>
      <c r="C371" s="4" t="s">
        <v>4</v>
      </c>
      <c r="D371" s="25" t="s">
        <v>199</v>
      </c>
      <c r="E371" s="24" t="s">
        <v>1834</v>
      </c>
      <c r="F371" s="25">
        <v>211</v>
      </c>
      <c r="G371" s="25" t="s">
        <v>374</v>
      </c>
      <c r="H371" s="25" t="s">
        <v>377</v>
      </c>
      <c r="I371" s="25" t="s">
        <v>378</v>
      </c>
      <c r="J371" s="25" t="s">
        <v>379</v>
      </c>
      <c r="K371" s="5" t="s">
        <v>5</v>
      </c>
      <c r="L371" s="6" t="s">
        <v>1838</v>
      </c>
      <c r="M371" s="5">
        <v>42709</v>
      </c>
      <c r="N371" s="7" t="s">
        <v>156</v>
      </c>
      <c r="O371" s="6" t="s">
        <v>155</v>
      </c>
      <c r="P371" s="105"/>
      <c r="Q371" s="8">
        <v>181.2</v>
      </c>
      <c r="R371" s="9">
        <f t="shared" si="21"/>
        <v>-181.2</v>
      </c>
    </row>
    <row r="372" spans="2:18" ht="33.75" x14ac:dyDescent="0.25">
      <c r="B372" s="4">
        <v>354</v>
      </c>
      <c r="C372" s="4" t="s">
        <v>4</v>
      </c>
      <c r="D372" s="25" t="s">
        <v>199</v>
      </c>
      <c r="E372" s="24" t="s">
        <v>1834</v>
      </c>
      <c r="F372" s="25">
        <v>211</v>
      </c>
      <c r="G372" s="25" t="s">
        <v>374</v>
      </c>
      <c r="H372" s="25" t="s">
        <v>377</v>
      </c>
      <c r="I372" s="25" t="s">
        <v>378</v>
      </c>
      <c r="J372" s="25" t="s">
        <v>379</v>
      </c>
      <c r="K372" s="5" t="s">
        <v>5</v>
      </c>
      <c r="L372" s="6" t="s">
        <v>1839</v>
      </c>
      <c r="M372" s="5">
        <v>42709</v>
      </c>
      <c r="N372" s="7" t="s">
        <v>156</v>
      </c>
      <c r="O372" s="6" t="s">
        <v>155</v>
      </c>
      <c r="P372" s="105"/>
      <c r="Q372" s="8">
        <v>348.25</v>
      </c>
      <c r="R372" s="9">
        <f t="shared" ref="R372:R384" si="22">+P372-Q372</f>
        <v>-348.25</v>
      </c>
    </row>
    <row r="373" spans="2:18" ht="33.75" x14ac:dyDescent="0.25">
      <c r="B373" s="4">
        <v>355</v>
      </c>
      <c r="C373" s="4" t="s">
        <v>4</v>
      </c>
      <c r="D373" s="25" t="s">
        <v>199</v>
      </c>
      <c r="E373" s="24" t="s">
        <v>1834</v>
      </c>
      <c r="F373" s="25">
        <v>211</v>
      </c>
      <c r="G373" s="25" t="s">
        <v>374</v>
      </c>
      <c r="H373" s="25" t="s">
        <v>377</v>
      </c>
      <c r="I373" s="25" t="s">
        <v>378</v>
      </c>
      <c r="J373" s="25" t="s">
        <v>379</v>
      </c>
      <c r="K373" s="5" t="s">
        <v>5</v>
      </c>
      <c r="L373" s="6" t="s">
        <v>1840</v>
      </c>
      <c r="M373" s="5">
        <v>42709</v>
      </c>
      <c r="N373" s="7" t="s">
        <v>156</v>
      </c>
      <c r="O373" s="6" t="s">
        <v>155</v>
      </c>
      <c r="P373" s="105"/>
      <c r="Q373" s="8">
        <v>21.7</v>
      </c>
      <c r="R373" s="9">
        <f t="shared" si="22"/>
        <v>-21.7</v>
      </c>
    </row>
    <row r="374" spans="2:18" ht="45" x14ac:dyDescent="0.25">
      <c r="B374" s="4">
        <v>356</v>
      </c>
      <c r="C374" s="4" t="s">
        <v>4</v>
      </c>
      <c r="D374" s="25" t="s">
        <v>199</v>
      </c>
      <c r="E374" s="24" t="s">
        <v>317</v>
      </c>
      <c r="F374" s="25" t="s">
        <v>339</v>
      </c>
      <c r="G374" s="25" t="s">
        <v>648</v>
      </c>
      <c r="H374" s="25" t="s">
        <v>604</v>
      </c>
      <c r="I374" s="100" t="s">
        <v>2074</v>
      </c>
      <c r="J374" s="25" t="s">
        <v>1951</v>
      </c>
      <c r="K374" s="5" t="s">
        <v>694</v>
      </c>
      <c r="L374" s="6" t="s">
        <v>1952</v>
      </c>
      <c r="M374" s="5">
        <v>42709</v>
      </c>
      <c r="N374" s="7" t="s">
        <v>134</v>
      </c>
      <c r="O374" s="6" t="s">
        <v>133</v>
      </c>
      <c r="P374" s="8">
        <v>2850</v>
      </c>
      <c r="Q374" s="8">
        <v>2850</v>
      </c>
      <c r="R374" s="9">
        <f>+P374-Q374</f>
        <v>0</v>
      </c>
    </row>
    <row r="375" spans="2:18" ht="22.5" x14ac:dyDescent="0.25">
      <c r="B375" s="4">
        <v>357</v>
      </c>
      <c r="C375" s="4" t="s">
        <v>4</v>
      </c>
      <c r="D375" s="25" t="s">
        <v>199</v>
      </c>
      <c r="E375" s="24" t="s">
        <v>1755</v>
      </c>
      <c r="F375" s="25" t="s">
        <v>219</v>
      </c>
      <c r="G375" s="25" t="s">
        <v>1841</v>
      </c>
      <c r="H375" s="25" t="s">
        <v>248</v>
      </c>
      <c r="I375" s="25" t="s">
        <v>700</v>
      </c>
      <c r="J375" s="25" t="s">
        <v>1842</v>
      </c>
      <c r="K375" s="5" t="s">
        <v>694</v>
      </c>
      <c r="L375" s="6" t="s">
        <v>528</v>
      </c>
      <c r="M375" s="5">
        <v>42710</v>
      </c>
      <c r="N375" s="7" t="s">
        <v>702</v>
      </c>
      <c r="O375" s="6" t="s">
        <v>703</v>
      </c>
      <c r="P375" s="8">
        <v>1077.3</v>
      </c>
      <c r="Q375" s="8">
        <v>675</v>
      </c>
      <c r="R375" s="9">
        <f t="shared" si="22"/>
        <v>402.29999999999995</v>
      </c>
    </row>
    <row r="376" spans="2:18" ht="33.75" x14ac:dyDescent="0.25">
      <c r="B376" s="4">
        <v>358</v>
      </c>
      <c r="C376" s="4" t="s">
        <v>4</v>
      </c>
      <c r="D376" s="25" t="s">
        <v>199</v>
      </c>
      <c r="E376" s="24" t="s">
        <v>1344</v>
      </c>
      <c r="F376" s="25" t="s">
        <v>219</v>
      </c>
      <c r="G376" s="12" t="s">
        <v>374</v>
      </c>
      <c r="H376" s="25" t="s">
        <v>375</v>
      </c>
      <c r="I376" s="12" t="s">
        <v>1843</v>
      </c>
      <c r="J376" s="25" t="s">
        <v>1844</v>
      </c>
      <c r="K376" s="5" t="s">
        <v>1248</v>
      </c>
      <c r="L376" s="6" t="s">
        <v>1845</v>
      </c>
      <c r="M376" s="5">
        <v>42712</v>
      </c>
      <c r="N376" s="7" t="s">
        <v>1019</v>
      </c>
      <c r="O376" s="36" t="s">
        <v>1020</v>
      </c>
      <c r="P376" s="8">
        <v>257.85000000000002</v>
      </c>
      <c r="Q376" s="8">
        <v>258.63</v>
      </c>
      <c r="R376" s="9">
        <f t="shared" si="22"/>
        <v>-0.77999999999997272</v>
      </c>
    </row>
    <row r="377" spans="2:18" ht="33.75" x14ac:dyDescent="0.25">
      <c r="B377" s="81" t="s">
        <v>1858</v>
      </c>
      <c r="C377" s="4" t="s">
        <v>3</v>
      </c>
      <c r="D377" s="25" t="s">
        <v>199</v>
      </c>
      <c r="E377" s="24">
        <v>169</v>
      </c>
      <c r="F377" s="25" t="s">
        <v>219</v>
      </c>
      <c r="G377" s="25" t="s">
        <v>294</v>
      </c>
      <c r="H377" s="25" t="s">
        <v>1806</v>
      </c>
      <c r="I377" s="25" t="s">
        <v>1727</v>
      </c>
      <c r="J377" s="25" t="s">
        <v>1663</v>
      </c>
      <c r="K377" s="5" t="s">
        <v>5</v>
      </c>
      <c r="L377" s="6" t="s">
        <v>1817</v>
      </c>
      <c r="M377" s="5">
        <v>42716</v>
      </c>
      <c r="N377" s="7" t="s">
        <v>105</v>
      </c>
      <c r="O377" s="6" t="s">
        <v>104</v>
      </c>
      <c r="P377" s="8">
        <v>171</v>
      </c>
      <c r="Q377" s="8">
        <v>171</v>
      </c>
      <c r="R377" s="9">
        <f t="shared" si="22"/>
        <v>0</v>
      </c>
    </row>
    <row r="378" spans="2:18" ht="67.5" x14ac:dyDescent="0.25">
      <c r="B378" s="4">
        <v>360</v>
      </c>
      <c r="C378" s="4" t="s">
        <v>4</v>
      </c>
      <c r="D378" s="25" t="s">
        <v>199</v>
      </c>
      <c r="E378" s="25" t="s">
        <v>1846</v>
      </c>
      <c r="F378" s="25" t="s">
        <v>234</v>
      </c>
      <c r="G378" s="25" t="s">
        <v>1847</v>
      </c>
      <c r="H378" s="25" t="s">
        <v>252</v>
      </c>
      <c r="I378" s="100" t="s">
        <v>2073</v>
      </c>
      <c r="J378" s="25" t="s">
        <v>1848</v>
      </c>
      <c r="K378" s="5" t="s">
        <v>5</v>
      </c>
      <c r="L378" s="6" t="s">
        <v>1849</v>
      </c>
      <c r="M378" s="5">
        <v>42716</v>
      </c>
      <c r="N378" s="7" t="s">
        <v>1634</v>
      </c>
      <c r="O378" s="6" t="s">
        <v>1635</v>
      </c>
      <c r="P378" s="8">
        <f>1368+1140+2736+220</f>
        <v>5464</v>
      </c>
      <c r="Q378" s="8">
        <v>4924</v>
      </c>
      <c r="R378" s="9">
        <f>+P378-Q378</f>
        <v>540</v>
      </c>
    </row>
    <row r="379" spans="2:18" ht="22.5" x14ac:dyDescent="0.25">
      <c r="B379" s="81">
        <v>361</v>
      </c>
      <c r="C379" s="4" t="s">
        <v>4</v>
      </c>
      <c r="D379" s="25" t="s">
        <v>199</v>
      </c>
      <c r="E379" s="24" t="s">
        <v>608</v>
      </c>
      <c r="F379" s="25" t="s">
        <v>257</v>
      </c>
      <c r="G379" s="25" t="s">
        <v>284</v>
      </c>
      <c r="H379" s="25" t="s">
        <v>259</v>
      </c>
      <c r="I379" s="25" t="s">
        <v>384</v>
      </c>
      <c r="J379" s="25" t="s">
        <v>1022</v>
      </c>
      <c r="K379" s="5" t="s">
        <v>5</v>
      </c>
      <c r="L379" s="6" t="s">
        <v>1850</v>
      </c>
      <c r="M379" s="5">
        <v>42716</v>
      </c>
      <c r="N379" s="7" t="s">
        <v>71</v>
      </c>
      <c r="O379" s="6" t="s">
        <v>70</v>
      </c>
      <c r="P379" s="8">
        <v>813.96</v>
      </c>
      <c r="Q379" s="8">
        <v>813.96</v>
      </c>
      <c r="R379" s="9">
        <f>+P379-Q379</f>
        <v>0</v>
      </c>
    </row>
    <row r="380" spans="2:18" ht="33.75" x14ac:dyDescent="0.25">
      <c r="B380" s="81">
        <v>362</v>
      </c>
      <c r="C380" s="4" t="s">
        <v>4</v>
      </c>
      <c r="D380" s="25" t="s">
        <v>199</v>
      </c>
      <c r="E380" s="24" t="s">
        <v>1851</v>
      </c>
      <c r="F380" s="25" t="s">
        <v>207</v>
      </c>
      <c r="G380" s="25" t="s">
        <v>1093</v>
      </c>
      <c r="H380" s="25" t="s">
        <v>230</v>
      </c>
      <c r="I380" s="25" t="s">
        <v>1852</v>
      </c>
      <c r="J380" s="25" t="s">
        <v>1853</v>
      </c>
      <c r="K380" s="5" t="s">
        <v>1854</v>
      </c>
      <c r="L380" s="6" t="s">
        <v>1855</v>
      </c>
      <c r="M380" s="5">
        <v>42717</v>
      </c>
      <c r="N380" s="7" t="s">
        <v>1856</v>
      </c>
      <c r="O380" s="6" t="s">
        <v>1857</v>
      </c>
      <c r="P380" s="8">
        <f>820+501.6</f>
        <v>1321.6</v>
      </c>
      <c r="Q380" s="8">
        <v>1863.47</v>
      </c>
      <c r="R380" s="9">
        <f>+P380-Q380</f>
        <v>-541.87000000000012</v>
      </c>
    </row>
    <row r="381" spans="2:18" ht="22.5" x14ac:dyDescent="0.25">
      <c r="B381" s="81">
        <v>363</v>
      </c>
      <c r="C381" s="4" t="s">
        <v>3</v>
      </c>
      <c r="D381" s="25" t="s">
        <v>199</v>
      </c>
      <c r="E381" s="24" t="s">
        <v>480</v>
      </c>
      <c r="F381" s="25" t="s">
        <v>339</v>
      </c>
      <c r="G381" s="25" t="s">
        <v>374</v>
      </c>
      <c r="H381" s="25" t="s">
        <v>341</v>
      </c>
      <c r="I381" s="25" t="s">
        <v>274</v>
      </c>
      <c r="J381" s="12" t="s">
        <v>1818</v>
      </c>
      <c r="K381" s="5" t="s">
        <v>5</v>
      </c>
      <c r="L381" s="6" t="s">
        <v>1819</v>
      </c>
      <c r="M381" s="5">
        <v>42717</v>
      </c>
      <c r="N381" s="7" t="s">
        <v>61</v>
      </c>
      <c r="O381" s="6" t="s">
        <v>60</v>
      </c>
      <c r="P381" s="8">
        <v>136.80000000000001</v>
      </c>
      <c r="Q381" s="8">
        <v>120</v>
      </c>
      <c r="R381" s="9">
        <f t="shared" si="22"/>
        <v>16.800000000000011</v>
      </c>
    </row>
    <row r="382" spans="2:18" ht="22.5" x14ac:dyDescent="0.25">
      <c r="B382" s="81">
        <v>364</v>
      </c>
      <c r="C382" s="4" t="s">
        <v>3</v>
      </c>
      <c r="D382" s="25" t="s">
        <v>199</v>
      </c>
      <c r="E382" s="24" t="s">
        <v>325</v>
      </c>
      <c r="F382" s="25" t="s">
        <v>234</v>
      </c>
      <c r="G382" s="12" t="s">
        <v>468</v>
      </c>
      <c r="H382" s="25" t="s">
        <v>474</v>
      </c>
      <c r="I382" s="25" t="s">
        <v>1266</v>
      </c>
      <c r="J382" s="25" t="s">
        <v>1267</v>
      </c>
      <c r="K382" s="5" t="s">
        <v>6</v>
      </c>
      <c r="L382" s="6" t="s">
        <v>1820</v>
      </c>
      <c r="M382" s="5">
        <v>42717</v>
      </c>
      <c r="N382" s="7" t="s">
        <v>478</v>
      </c>
      <c r="O382" s="6" t="s">
        <v>479</v>
      </c>
      <c r="P382" s="8">
        <v>450.3</v>
      </c>
      <c r="Q382" s="8">
        <v>450.3</v>
      </c>
      <c r="R382" s="9">
        <f t="shared" si="22"/>
        <v>0</v>
      </c>
    </row>
    <row r="383" spans="2:18" x14ac:dyDescent="0.25">
      <c r="B383" s="81">
        <v>365</v>
      </c>
      <c r="C383" s="4" t="s">
        <v>3</v>
      </c>
      <c r="D383" s="25" t="s">
        <v>199</v>
      </c>
      <c r="E383" s="24" t="s">
        <v>1003</v>
      </c>
      <c r="F383" s="25" t="s">
        <v>263</v>
      </c>
      <c r="G383" s="25" t="s">
        <v>331</v>
      </c>
      <c r="H383" s="25" t="s">
        <v>265</v>
      </c>
      <c r="I383" s="25" t="s">
        <v>69</v>
      </c>
      <c r="J383" s="12" t="s">
        <v>1821</v>
      </c>
      <c r="K383" s="5" t="s">
        <v>1320</v>
      </c>
      <c r="L383" s="6" t="s">
        <v>1822</v>
      </c>
      <c r="M383" s="5">
        <v>42718</v>
      </c>
      <c r="N383" s="7" t="s">
        <v>1322</v>
      </c>
      <c r="O383" s="6" t="s">
        <v>1323</v>
      </c>
      <c r="P383" s="8">
        <v>3192</v>
      </c>
      <c r="Q383" s="8">
        <v>3057.38</v>
      </c>
      <c r="R383" s="9">
        <f t="shared" si="22"/>
        <v>134.61999999999989</v>
      </c>
    </row>
    <row r="384" spans="2:18" ht="33.75" x14ac:dyDescent="0.25">
      <c r="B384" s="81">
        <v>366</v>
      </c>
      <c r="C384" s="4" t="s">
        <v>3</v>
      </c>
      <c r="D384" s="25" t="s">
        <v>199</v>
      </c>
      <c r="E384" s="24" t="s">
        <v>1823</v>
      </c>
      <c r="F384" s="25" t="s">
        <v>219</v>
      </c>
      <c r="G384" s="25" t="s">
        <v>1723</v>
      </c>
      <c r="H384" s="25" t="s">
        <v>248</v>
      </c>
      <c r="I384" s="25" t="s">
        <v>560</v>
      </c>
      <c r="J384" s="25" t="s">
        <v>1825</v>
      </c>
      <c r="K384" s="5" t="s">
        <v>5</v>
      </c>
      <c r="L384" s="6" t="s">
        <v>1824</v>
      </c>
      <c r="M384" s="5">
        <v>42719</v>
      </c>
      <c r="N384" s="7" t="s">
        <v>10</v>
      </c>
      <c r="O384" s="6" t="s">
        <v>9</v>
      </c>
      <c r="P384" s="8">
        <v>1368</v>
      </c>
      <c r="Q384" s="8">
        <v>1200</v>
      </c>
      <c r="R384" s="9">
        <f t="shared" si="22"/>
        <v>168</v>
      </c>
    </row>
    <row r="385" spans="2:18" ht="45" x14ac:dyDescent="0.25">
      <c r="B385" s="81">
        <v>367</v>
      </c>
      <c r="C385" s="4" t="s">
        <v>3</v>
      </c>
      <c r="D385" s="25" t="s">
        <v>199</v>
      </c>
      <c r="E385" s="24">
        <v>165</v>
      </c>
      <c r="F385" s="25" t="s">
        <v>219</v>
      </c>
      <c r="G385" s="25" t="s">
        <v>374</v>
      </c>
      <c r="H385" s="25" t="s">
        <v>612</v>
      </c>
      <c r="I385" s="25" t="s">
        <v>605</v>
      </c>
      <c r="J385" s="25" t="s">
        <v>1826</v>
      </c>
      <c r="K385" s="5" t="s">
        <v>5</v>
      </c>
      <c r="L385" s="6" t="s">
        <v>1827</v>
      </c>
      <c r="M385" s="5">
        <v>42719</v>
      </c>
      <c r="N385" s="7" t="s">
        <v>10</v>
      </c>
      <c r="O385" s="6" t="s">
        <v>9</v>
      </c>
      <c r="P385" s="8">
        <v>547.20000000000005</v>
      </c>
      <c r="Q385" s="8">
        <v>480</v>
      </c>
      <c r="R385" s="9">
        <f t="shared" ref="R385:R399" si="23">+P385-Q385</f>
        <v>67.200000000000045</v>
      </c>
    </row>
    <row r="386" spans="2:18" ht="33.75" x14ac:dyDescent="0.25">
      <c r="B386" s="81">
        <v>368</v>
      </c>
      <c r="C386" s="4" t="s">
        <v>4</v>
      </c>
      <c r="D386" s="25" t="s">
        <v>199</v>
      </c>
      <c r="E386" s="24" t="s">
        <v>1650</v>
      </c>
      <c r="F386" s="25" t="s">
        <v>219</v>
      </c>
      <c r="G386" s="12" t="s">
        <v>374</v>
      </c>
      <c r="H386" s="25" t="s">
        <v>375</v>
      </c>
      <c r="I386" s="12" t="s">
        <v>1843</v>
      </c>
      <c r="J386" s="25" t="s">
        <v>1844</v>
      </c>
      <c r="K386" s="5" t="s">
        <v>1248</v>
      </c>
      <c r="L386" s="6" t="s">
        <v>1859</v>
      </c>
      <c r="M386" s="5">
        <v>42719</v>
      </c>
      <c r="N386" s="7" t="s">
        <v>1019</v>
      </c>
      <c r="O386" s="36" t="s">
        <v>1020</v>
      </c>
      <c r="P386" s="8">
        <v>258.7</v>
      </c>
      <c r="Q386" s="8">
        <v>258.70999999999998</v>
      </c>
      <c r="R386" s="9">
        <f t="shared" si="23"/>
        <v>-9.9999999999909051E-3</v>
      </c>
    </row>
    <row r="387" spans="2:18" ht="67.5" x14ac:dyDescent="0.25">
      <c r="B387" s="81"/>
      <c r="C387" s="4" t="s">
        <v>1494</v>
      </c>
      <c r="D387" s="25" t="s">
        <v>199</v>
      </c>
      <c r="E387" s="25">
        <v>175</v>
      </c>
      <c r="F387" s="25">
        <v>211</v>
      </c>
      <c r="G387" s="12" t="s">
        <v>2035</v>
      </c>
      <c r="H387" s="25" t="s">
        <v>248</v>
      </c>
      <c r="I387" s="12" t="s">
        <v>405</v>
      </c>
      <c r="J387" s="96" t="s">
        <v>2072</v>
      </c>
      <c r="K387" s="5" t="s">
        <v>5</v>
      </c>
      <c r="L387" s="6" t="s">
        <v>97</v>
      </c>
      <c r="M387" s="5">
        <v>42719</v>
      </c>
      <c r="N387" s="7" t="s">
        <v>2036</v>
      </c>
      <c r="O387" s="36" t="s">
        <v>2037</v>
      </c>
      <c r="P387" s="8">
        <v>5396.76</v>
      </c>
      <c r="Q387" s="8">
        <f>4502.88+236.84</f>
        <v>4739.72</v>
      </c>
      <c r="R387" s="9">
        <f t="shared" si="23"/>
        <v>657.04</v>
      </c>
    </row>
    <row r="388" spans="2:18" x14ac:dyDescent="0.25">
      <c r="B388" s="81">
        <v>369</v>
      </c>
      <c r="C388" s="4" t="s">
        <v>4</v>
      </c>
      <c r="D388" s="25" t="s">
        <v>199</v>
      </c>
      <c r="E388" s="24">
        <v>174</v>
      </c>
      <c r="F388" s="25" t="s">
        <v>234</v>
      </c>
      <c r="G388" s="25" t="s">
        <v>1279</v>
      </c>
      <c r="H388" s="25" t="s">
        <v>1278</v>
      </c>
      <c r="I388" s="25" t="s">
        <v>1280</v>
      </c>
      <c r="J388" s="25" t="s">
        <v>1860</v>
      </c>
      <c r="K388" s="5" t="s">
        <v>6</v>
      </c>
      <c r="L388" s="6" t="s">
        <v>1861</v>
      </c>
      <c r="M388" s="5">
        <v>42720</v>
      </c>
      <c r="N388" s="7" t="s">
        <v>1281</v>
      </c>
      <c r="O388" s="6" t="s">
        <v>1282</v>
      </c>
      <c r="P388" s="8">
        <v>1574.8</v>
      </c>
      <c r="Q388" s="8">
        <v>1381.4</v>
      </c>
      <c r="R388" s="9">
        <f t="shared" si="23"/>
        <v>193.39999999999986</v>
      </c>
    </row>
    <row r="389" spans="2:18" ht="45" x14ac:dyDescent="0.25">
      <c r="B389" s="4">
        <v>370</v>
      </c>
      <c r="C389" s="4" t="s">
        <v>4</v>
      </c>
      <c r="D389" s="25" t="s">
        <v>199</v>
      </c>
      <c r="E389" s="24" t="s">
        <v>1862</v>
      </c>
      <c r="F389" s="25" t="s">
        <v>339</v>
      </c>
      <c r="G389" s="25" t="s">
        <v>1863</v>
      </c>
      <c r="H389" s="25" t="s">
        <v>604</v>
      </c>
      <c r="I389" s="96" t="s">
        <v>1864</v>
      </c>
      <c r="J389" s="96" t="s">
        <v>2043</v>
      </c>
      <c r="K389" s="5" t="s">
        <v>5</v>
      </c>
      <c r="L389" s="6" t="s">
        <v>1865</v>
      </c>
      <c r="M389" s="5">
        <v>42720</v>
      </c>
      <c r="N389" s="91" t="s">
        <v>1866</v>
      </c>
      <c r="O389" s="6" t="s">
        <v>1867</v>
      </c>
      <c r="P389" s="8">
        <v>2028.06</v>
      </c>
      <c r="Q389" s="8">
        <v>1917.5</v>
      </c>
      <c r="R389" s="9">
        <f>+P389-Q389</f>
        <v>110.55999999999995</v>
      </c>
    </row>
    <row r="390" spans="2:18" ht="33.75" x14ac:dyDescent="0.25">
      <c r="B390" s="4">
        <v>371</v>
      </c>
      <c r="C390" s="4" t="s">
        <v>3</v>
      </c>
      <c r="D390" s="25" t="s">
        <v>199</v>
      </c>
      <c r="E390" s="24" t="s">
        <v>705</v>
      </c>
      <c r="F390" s="25" t="s">
        <v>263</v>
      </c>
      <c r="G390" s="25" t="s">
        <v>331</v>
      </c>
      <c r="H390" s="25" t="s">
        <v>265</v>
      </c>
      <c r="I390" s="25" t="s">
        <v>1882</v>
      </c>
      <c r="J390" s="25" t="s">
        <v>1883</v>
      </c>
      <c r="K390" s="5" t="s">
        <v>5</v>
      </c>
      <c r="L390" s="6" t="s">
        <v>1884</v>
      </c>
      <c r="M390" s="5">
        <v>42720</v>
      </c>
      <c r="N390" s="37" t="s">
        <v>1885</v>
      </c>
      <c r="O390" s="6" t="s">
        <v>1886</v>
      </c>
      <c r="P390" s="8">
        <v>889.2</v>
      </c>
      <c r="Q390" s="8">
        <v>889.2</v>
      </c>
      <c r="R390" s="9">
        <f>+P390-Q390</f>
        <v>0</v>
      </c>
    </row>
    <row r="391" spans="2:18" ht="22.5" x14ac:dyDescent="0.25">
      <c r="B391" s="4">
        <v>372</v>
      </c>
      <c r="C391" s="4" t="s">
        <v>4</v>
      </c>
      <c r="D391" s="25" t="s">
        <v>199</v>
      </c>
      <c r="E391" s="24" t="s">
        <v>737</v>
      </c>
      <c r="F391" s="25" t="s">
        <v>219</v>
      </c>
      <c r="G391" s="25" t="s">
        <v>268</v>
      </c>
      <c r="H391" s="25" t="s">
        <v>375</v>
      </c>
      <c r="I391" s="25" t="s">
        <v>1828</v>
      </c>
      <c r="J391" s="25" t="s">
        <v>1799</v>
      </c>
      <c r="K391" s="5" t="s">
        <v>5</v>
      </c>
      <c r="L391" s="6" t="s">
        <v>1829</v>
      </c>
      <c r="M391" s="5">
        <v>42724</v>
      </c>
      <c r="N391" s="7" t="s">
        <v>659</v>
      </c>
      <c r="O391" s="6" t="s">
        <v>660</v>
      </c>
      <c r="P391" s="8">
        <v>448</v>
      </c>
      <c r="Q391" s="8">
        <v>444.6</v>
      </c>
      <c r="R391" s="9">
        <f t="shared" si="23"/>
        <v>3.3999999999999773</v>
      </c>
    </row>
    <row r="392" spans="2:18" ht="22.5" x14ac:dyDescent="0.25">
      <c r="B392" s="4">
        <v>373</v>
      </c>
      <c r="C392" s="4" t="s">
        <v>3</v>
      </c>
      <c r="D392" s="25" t="s">
        <v>199</v>
      </c>
      <c r="E392" s="24" t="s">
        <v>1887</v>
      </c>
      <c r="F392" s="25" t="s">
        <v>207</v>
      </c>
      <c r="G392" s="25" t="s">
        <v>1254</v>
      </c>
      <c r="H392" s="25" t="s">
        <v>230</v>
      </c>
      <c r="I392" s="25" t="s">
        <v>1888</v>
      </c>
      <c r="J392" s="25" t="s">
        <v>1869</v>
      </c>
      <c r="K392" s="5" t="s">
        <v>171</v>
      </c>
      <c r="L392" s="6" t="s">
        <v>1889</v>
      </c>
      <c r="M392" s="5">
        <v>42724</v>
      </c>
      <c r="N392" s="7" t="s">
        <v>174</v>
      </c>
      <c r="O392" s="6" t="s">
        <v>173</v>
      </c>
      <c r="P392" s="8">
        <v>79.8</v>
      </c>
      <c r="Q392" s="8">
        <v>79.8</v>
      </c>
      <c r="R392" s="9">
        <f t="shared" si="23"/>
        <v>0</v>
      </c>
    </row>
    <row r="393" spans="2:18" ht="22.5" x14ac:dyDescent="0.25">
      <c r="B393" s="4">
        <v>374</v>
      </c>
      <c r="C393" s="4" t="s">
        <v>4</v>
      </c>
      <c r="D393" s="25" t="s">
        <v>199</v>
      </c>
      <c r="E393" s="24">
        <v>101</v>
      </c>
      <c r="F393" s="25" t="s">
        <v>207</v>
      </c>
      <c r="G393" s="25" t="s">
        <v>1868</v>
      </c>
      <c r="H393" s="25" t="s">
        <v>230</v>
      </c>
      <c r="I393" s="25" t="s">
        <v>674</v>
      </c>
      <c r="J393" s="25" t="s">
        <v>1869</v>
      </c>
      <c r="K393" s="5" t="s">
        <v>171</v>
      </c>
      <c r="L393" s="6" t="s">
        <v>1890</v>
      </c>
      <c r="M393" s="5">
        <v>42724</v>
      </c>
      <c r="N393" s="7" t="s">
        <v>174</v>
      </c>
      <c r="O393" s="6" t="s">
        <v>173</v>
      </c>
      <c r="P393" s="8">
        <v>112.94</v>
      </c>
      <c r="Q393" s="8">
        <v>112.94</v>
      </c>
      <c r="R393" s="9">
        <f>+P393-Q393</f>
        <v>0</v>
      </c>
    </row>
    <row r="394" spans="2:18" x14ac:dyDescent="0.25">
      <c r="B394" s="4">
        <v>375</v>
      </c>
      <c r="C394" s="4" t="s">
        <v>4</v>
      </c>
      <c r="D394" s="25" t="s">
        <v>199</v>
      </c>
      <c r="E394" s="24" t="s">
        <v>1870</v>
      </c>
      <c r="F394" s="25" t="s">
        <v>207</v>
      </c>
      <c r="G394" s="25" t="s">
        <v>1093</v>
      </c>
      <c r="H394" s="25" t="s">
        <v>230</v>
      </c>
      <c r="I394" s="25" t="s">
        <v>1852</v>
      </c>
      <c r="J394" s="25" t="s">
        <v>1871</v>
      </c>
      <c r="K394" s="5" t="s">
        <v>1872</v>
      </c>
      <c r="L394" s="6" t="s">
        <v>1873</v>
      </c>
      <c r="M394" s="5">
        <v>42724</v>
      </c>
      <c r="N394" s="7" t="s">
        <v>1874</v>
      </c>
      <c r="O394" s="6" t="s">
        <v>1875</v>
      </c>
      <c r="P394" s="8">
        <v>570</v>
      </c>
      <c r="Q394" s="8">
        <v>510.79</v>
      </c>
      <c r="R394" s="9">
        <f>+P394-Q394</f>
        <v>59.20999999999998</v>
      </c>
    </row>
    <row r="395" spans="2:18" ht="22.5" x14ac:dyDescent="0.25">
      <c r="B395" s="4">
        <v>376</v>
      </c>
      <c r="C395" s="4" t="s">
        <v>4</v>
      </c>
      <c r="D395" s="25" t="s">
        <v>199</v>
      </c>
      <c r="E395" s="24" t="s">
        <v>1876</v>
      </c>
      <c r="F395" s="25" t="s">
        <v>219</v>
      </c>
      <c r="G395" s="25" t="s">
        <v>1678</v>
      </c>
      <c r="H395" s="25" t="s">
        <v>377</v>
      </c>
      <c r="I395" s="25" t="s">
        <v>1877</v>
      </c>
      <c r="J395" s="25" t="s">
        <v>1878</v>
      </c>
      <c r="K395" s="5" t="s">
        <v>5</v>
      </c>
      <c r="L395" s="6" t="s">
        <v>1879</v>
      </c>
      <c r="M395" s="5">
        <v>42724</v>
      </c>
      <c r="N395" s="7" t="s">
        <v>1880</v>
      </c>
      <c r="O395" s="6" t="s">
        <v>1881</v>
      </c>
      <c r="P395" s="8">
        <v>154</v>
      </c>
      <c r="Q395" s="8">
        <v>156.75</v>
      </c>
      <c r="R395" s="9">
        <f>+P395-Q395</f>
        <v>-2.75</v>
      </c>
    </row>
    <row r="396" spans="2:18" x14ac:dyDescent="0.25">
      <c r="B396" s="4">
        <v>377</v>
      </c>
      <c r="C396" s="4" t="s">
        <v>3</v>
      </c>
      <c r="D396" s="25" t="s">
        <v>199</v>
      </c>
      <c r="E396" s="24" t="s">
        <v>1003</v>
      </c>
      <c r="F396" s="25" t="s">
        <v>263</v>
      </c>
      <c r="G396" s="25" t="s">
        <v>331</v>
      </c>
      <c r="H396" s="25" t="s">
        <v>265</v>
      </c>
      <c r="I396" s="25" t="s">
        <v>69</v>
      </c>
      <c r="J396" s="12" t="s">
        <v>1821</v>
      </c>
      <c r="K396" s="5" t="s">
        <v>1830</v>
      </c>
      <c r="L396" s="6" t="s">
        <v>1831</v>
      </c>
      <c r="M396" s="5">
        <v>42725</v>
      </c>
      <c r="N396" s="7" t="s">
        <v>1832</v>
      </c>
      <c r="O396" s="6" t="s">
        <v>1833</v>
      </c>
      <c r="P396" s="8">
        <v>2245.8000000000002</v>
      </c>
      <c r="Q396" s="8">
        <v>1436.4</v>
      </c>
      <c r="R396" s="9">
        <f t="shared" si="23"/>
        <v>809.40000000000009</v>
      </c>
    </row>
    <row r="397" spans="2:18" ht="22.5" x14ac:dyDescent="0.25">
      <c r="B397" s="4">
        <v>378</v>
      </c>
      <c r="C397" s="4" t="s">
        <v>4</v>
      </c>
      <c r="D397" s="25" t="s">
        <v>199</v>
      </c>
      <c r="E397" s="24" t="s">
        <v>545</v>
      </c>
      <c r="F397" s="25" t="s">
        <v>263</v>
      </c>
      <c r="G397" s="25" t="s">
        <v>1318</v>
      </c>
      <c r="H397" s="25" t="s">
        <v>754</v>
      </c>
      <c r="I397" s="25" t="s">
        <v>755</v>
      </c>
      <c r="J397" s="25" t="s">
        <v>270</v>
      </c>
      <c r="K397" s="5" t="s">
        <v>5</v>
      </c>
      <c r="L397" s="6" t="s">
        <v>1891</v>
      </c>
      <c r="M397" s="5">
        <v>42725</v>
      </c>
      <c r="N397" s="7" t="s">
        <v>57</v>
      </c>
      <c r="O397" s="6" t="s">
        <v>56</v>
      </c>
      <c r="P397" s="8">
        <v>1221.6199999999999</v>
      </c>
      <c r="Q397" s="8">
        <v>1221.6199999999999</v>
      </c>
      <c r="R397" s="9">
        <f t="shared" si="23"/>
        <v>0</v>
      </c>
    </row>
    <row r="398" spans="2:18" ht="22.5" x14ac:dyDescent="0.25">
      <c r="B398" s="4">
        <v>379</v>
      </c>
      <c r="C398" s="4" t="s">
        <v>4</v>
      </c>
      <c r="D398" s="25" t="s">
        <v>199</v>
      </c>
      <c r="E398" s="24" t="s">
        <v>1892</v>
      </c>
      <c r="F398" s="25" t="s">
        <v>234</v>
      </c>
      <c r="G398" s="12" t="s">
        <v>973</v>
      </c>
      <c r="H398" s="25" t="s">
        <v>653</v>
      </c>
      <c r="I398" s="12" t="s">
        <v>1050</v>
      </c>
      <c r="J398" s="25" t="s">
        <v>1753</v>
      </c>
      <c r="K398" s="5" t="s">
        <v>5</v>
      </c>
      <c r="L398" s="6" t="s">
        <v>1893</v>
      </c>
      <c r="M398" s="5">
        <v>42726</v>
      </c>
      <c r="N398" s="7" t="s">
        <v>1053</v>
      </c>
      <c r="O398" s="36" t="s">
        <v>1054</v>
      </c>
      <c r="P398" s="8">
        <v>285</v>
      </c>
      <c r="Q398" s="8">
        <v>230</v>
      </c>
      <c r="R398" s="9">
        <f t="shared" si="23"/>
        <v>55</v>
      </c>
    </row>
    <row r="399" spans="2:18" ht="56.25" x14ac:dyDescent="0.25">
      <c r="B399" s="4">
        <v>380</v>
      </c>
      <c r="C399" s="4" t="s">
        <v>4</v>
      </c>
      <c r="D399" s="25" t="s">
        <v>199</v>
      </c>
      <c r="E399" s="38" t="s">
        <v>1894</v>
      </c>
      <c r="F399" s="25" t="s">
        <v>263</v>
      </c>
      <c r="G399" s="25" t="s">
        <v>320</v>
      </c>
      <c r="H399" s="25" t="s">
        <v>265</v>
      </c>
      <c r="I399" s="25" t="s">
        <v>1895</v>
      </c>
      <c r="J399" s="25" t="s">
        <v>270</v>
      </c>
      <c r="K399" s="5" t="s">
        <v>5</v>
      </c>
      <c r="L399" s="6" t="s">
        <v>1896</v>
      </c>
      <c r="M399" s="5">
        <v>42727</v>
      </c>
      <c r="N399" s="7" t="s">
        <v>65</v>
      </c>
      <c r="O399" s="6" t="s">
        <v>64</v>
      </c>
      <c r="P399" s="8">
        <v>114</v>
      </c>
      <c r="Q399" s="8">
        <v>100</v>
      </c>
      <c r="R399" s="9">
        <f t="shared" si="23"/>
        <v>14</v>
      </c>
    </row>
    <row r="400" spans="2:18" ht="33.75" x14ac:dyDescent="0.25">
      <c r="B400" s="4">
        <v>381</v>
      </c>
      <c r="C400" s="4" t="s">
        <v>4</v>
      </c>
      <c r="D400" s="25" t="s">
        <v>199</v>
      </c>
      <c r="E400" s="38" t="s">
        <v>1862</v>
      </c>
      <c r="F400" s="25" t="s">
        <v>263</v>
      </c>
      <c r="G400" s="25" t="s">
        <v>320</v>
      </c>
      <c r="H400" s="25" t="s">
        <v>265</v>
      </c>
      <c r="I400" s="25" t="s">
        <v>1897</v>
      </c>
      <c r="J400" s="25" t="s">
        <v>270</v>
      </c>
      <c r="K400" s="5" t="s">
        <v>5</v>
      </c>
      <c r="L400" s="6" t="s">
        <v>1898</v>
      </c>
      <c r="M400" s="5">
        <v>42727</v>
      </c>
      <c r="N400" s="7" t="s">
        <v>65</v>
      </c>
      <c r="O400" s="6" t="s">
        <v>64</v>
      </c>
      <c r="P400" s="8">
        <v>9650</v>
      </c>
      <c r="Q400" s="8">
        <v>5950</v>
      </c>
      <c r="R400" s="9">
        <f t="shared" ref="R400:R405" si="24">+P400-Q400</f>
        <v>3700</v>
      </c>
    </row>
    <row r="401" spans="2:18" ht="33.75" x14ac:dyDescent="0.25">
      <c r="B401" s="4">
        <v>382</v>
      </c>
      <c r="C401" s="4" t="s">
        <v>3</v>
      </c>
      <c r="D401" s="25" t="s">
        <v>199</v>
      </c>
      <c r="E401" s="24" t="s">
        <v>1899</v>
      </c>
      <c r="F401" s="25" t="s">
        <v>219</v>
      </c>
      <c r="G401" s="12" t="s">
        <v>340</v>
      </c>
      <c r="H401" s="25" t="s">
        <v>1706</v>
      </c>
      <c r="I401" s="12" t="s">
        <v>0</v>
      </c>
      <c r="J401" s="25" t="s">
        <v>1900</v>
      </c>
      <c r="K401" s="5" t="s">
        <v>5</v>
      </c>
      <c r="L401" s="6" t="s">
        <v>538</v>
      </c>
      <c r="M401" s="5">
        <v>42727</v>
      </c>
      <c r="N401" s="7" t="s">
        <v>1901</v>
      </c>
      <c r="O401" s="36" t="s">
        <v>1902</v>
      </c>
      <c r="P401" s="8">
        <v>228</v>
      </c>
      <c r="Q401" s="8">
        <v>150</v>
      </c>
      <c r="R401" s="9">
        <f t="shared" si="24"/>
        <v>78</v>
      </c>
    </row>
    <row r="402" spans="2:18" ht="22.5" x14ac:dyDescent="0.25">
      <c r="B402" s="4">
        <v>383</v>
      </c>
      <c r="C402" s="4" t="s">
        <v>11</v>
      </c>
      <c r="D402" s="25" t="s">
        <v>199</v>
      </c>
      <c r="E402" s="24" t="s">
        <v>1903</v>
      </c>
      <c r="F402" s="25" t="s">
        <v>219</v>
      </c>
      <c r="G402" s="25" t="s">
        <v>1904</v>
      </c>
      <c r="H402" s="25" t="s">
        <v>248</v>
      </c>
      <c r="I402" s="25" t="s">
        <v>295</v>
      </c>
      <c r="J402" s="25" t="s">
        <v>1905</v>
      </c>
      <c r="K402" s="5" t="s">
        <v>5</v>
      </c>
      <c r="L402" s="6" t="s">
        <v>1906</v>
      </c>
      <c r="M402" s="5">
        <v>42727</v>
      </c>
      <c r="N402" s="7" t="s">
        <v>78</v>
      </c>
      <c r="O402" s="6" t="s">
        <v>77</v>
      </c>
      <c r="P402" s="8">
        <v>855</v>
      </c>
      <c r="Q402" s="8">
        <v>855</v>
      </c>
      <c r="R402" s="9">
        <f t="shared" si="24"/>
        <v>0</v>
      </c>
    </row>
    <row r="403" spans="2:18" ht="67.5" x14ac:dyDescent="0.25">
      <c r="B403" s="4">
        <v>384</v>
      </c>
      <c r="C403" s="4" t="s">
        <v>4</v>
      </c>
      <c r="D403" s="25" t="s">
        <v>199</v>
      </c>
      <c r="E403" s="24" t="s">
        <v>1957</v>
      </c>
      <c r="F403" s="25" t="s">
        <v>339</v>
      </c>
      <c r="G403" s="25" t="s">
        <v>1958</v>
      </c>
      <c r="H403" s="25" t="s">
        <v>604</v>
      </c>
      <c r="I403" s="25" t="s">
        <v>1959</v>
      </c>
      <c r="J403" s="100" t="s">
        <v>2042</v>
      </c>
      <c r="K403" s="5" t="s">
        <v>5</v>
      </c>
      <c r="L403" s="6" t="s">
        <v>1960</v>
      </c>
      <c r="M403" s="5">
        <v>42727</v>
      </c>
      <c r="N403" s="7" t="s">
        <v>1866</v>
      </c>
      <c r="O403" s="6" t="s">
        <v>1867</v>
      </c>
      <c r="P403" s="8">
        <f>3459.9+3026.7</f>
        <v>6486.6</v>
      </c>
      <c r="Q403" s="8">
        <v>5657</v>
      </c>
      <c r="R403" s="9">
        <f t="shared" si="24"/>
        <v>829.60000000000036</v>
      </c>
    </row>
    <row r="404" spans="2:18" ht="33.75" x14ac:dyDescent="0.25">
      <c r="B404" s="4">
        <v>385</v>
      </c>
      <c r="C404" s="4" t="s">
        <v>3</v>
      </c>
      <c r="D404" s="25" t="s">
        <v>199</v>
      </c>
      <c r="E404" s="24" t="s">
        <v>1907</v>
      </c>
      <c r="F404" s="25" t="s">
        <v>207</v>
      </c>
      <c r="G404" s="12" t="s">
        <v>1254</v>
      </c>
      <c r="H404" s="25" t="s">
        <v>209</v>
      </c>
      <c r="I404" s="25" t="s">
        <v>293</v>
      </c>
      <c r="J404" s="25" t="s">
        <v>582</v>
      </c>
      <c r="K404" s="5" t="s">
        <v>6</v>
      </c>
      <c r="L404" s="6" t="s">
        <v>1908</v>
      </c>
      <c r="M404" s="5">
        <v>42732</v>
      </c>
      <c r="N404" s="7" t="s">
        <v>96</v>
      </c>
      <c r="O404" s="6" t="s">
        <v>73</v>
      </c>
      <c r="P404" s="8">
        <v>164.16</v>
      </c>
      <c r="Q404" s="8">
        <v>164.16</v>
      </c>
      <c r="R404" s="9">
        <f t="shared" si="24"/>
        <v>0</v>
      </c>
    </row>
    <row r="405" spans="2:18" ht="45" x14ac:dyDescent="0.25">
      <c r="B405" s="81">
        <v>386</v>
      </c>
      <c r="C405" s="4" t="s">
        <v>3</v>
      </c>
      <c r="D405" s="25" t="s">
        <v>199</v>
      </c>
      <c r="E405" s="24" t="s">
        <v>1909</v>
      </c>
      <c r="F405" s="25" t="s">
        <v>219</v>
      </c>
      <c r="G405" s="25" t="s">
        <v>727</v>
      </c>
      <c r="H405" s="25" t="s">
        <v>248</v>
      </c>
      <c r="I405" s="25" t="s">
        <v>1040</v>
      </c>
      <c r="J405" s="25" t="s">
        <v>1910</v>
      </c>
      <c r="K405" s="5" t="s">
        <v>5</v>
      </c>
      <c r="L405" s="6" t="s">
        <v>1911</v>
      </c>
      <c r="M405" s="5">
        <v>42733</v>
      </c>
      <c r="N405" s="7" t="s">
        <v>1043</v>
      </c>
      <c r="O405" s="6" t="s">
        <v>1044</v>
      </c>
      <c r="P405" s="8">
        <v>1368</v>
      </c>
      <c r="Q405" s="8">
        <v>1368</v>
      </c>
      <c r="R405" s="9">
        <f t="shared" si="24"/>
        <v>0</v>
      </c>
    </row>
    <row r="406" spans="2:18" ht="33.75" x14ac:dyDescent="0.25">
      <c r="B406" s="4">
        <v>387</v>
      </c>
      <c r="C406" s="4" t="s">
        <v>4</v>
      </c>
      <c r="D406" s="25" t="s">
        <v>199</v>
      </c>
      <c r="E406" s="24" t="s">
        <v>726</v>
      </c>
      <c r="F406" s="25">
        <v>211</v>
      </c>
      <c r="G406" s="25" t="s">
        <v>374</v>
      </c>
      <c r="H406" s="25" t="s">
        <v>377</v>
      </c>
      <c r="I406" s="25" t="s">
        <v>378</v>
      </c>
      <c r="J406" s="25" t="s">
        <v>379</v>
      </c>
      <c r="K406" s="5" t="s">
        <v>5</v>
      </c>
      <c r="L406" s="6" t="s">
        <v>1912</v>
      </c>
      <c r="M406" s="5">
        <v>42734</v>
      </c>
      <c r="N406" s="7" t="s">
        <v>156</v>
      </c>
      <c r="O406" s="6" t="s">
        <v>155</v>
      </c>
      <c r="P406" s="105">
        <v>1746</v>
      </c>
      <c r="Q406" s="8">
        <v>227.75</v>
      </c>
      <c r="R406" s="9">
        <f t="shared" ref="R406:R417" si="25">+P406-Q406</f>
        <v>1518.25</v>
      </c>
    </row>
    <row r="407" spans="2:18" ht="33.75" x14ac:dyDescent="0.25">
      <c r="B407" s="4">
        <v>388</v>
      </c>
      <c r="C407" s="4" t="s">
        <v>4</v>
      </c>
      <c r="D407" s="25" t="s">
        <v>199</v>
      </c>
      <c r="E407" s="24" t="s">
        <v>726</v>
      </c>
      <c r="F407" s="25">
        <v>211</v>
      </c>
      <c r="G407" s="25" t="s">
        <v>374</v>
      </c>
      <c r="H407" s="25" t="s">
        <v>377</v>
      </c>
      <c r="I407" s="25" t="s">
        <v>378</v>
      </c>
      <c r="J407" s="25" t="s">
        <v>379</v>
      </c>
      <c r="K407" s="5" t="s">
        <v>5</v>
      </c>
      <c r="L407" s="6" t="s">
        <v>1913</v>
      </c>
      <c r="M407" s="5">
        <v>42734</v>
      </c>
      <c r="N407" s="7" t="s">
        <v>156</v>
      </c>
      <c r="O407" s="6" t="s">
        <v>155</v>
      </c>
      <c r="P407" s="105"/>
      <c r="Q407" s="8">
        <v>399.95</v>
      </c>
      <c r="R407" s="9">
        <f t="shared" si="25"/>
        <v>-399.95</v>
      </c>
    </row>
    <row r="408" spans="2:18" ht="33.75" x14ac:dyDescent="0.25">
      <c r="B408" s="4">
        <v>389</v>
      </c>
      <c r="C408" s="4" t="s">
        <v>4</v>
      </c>
      <c r="D408" s="25" t="s">
        <v>199</v>
      </c>
      <c r="E408" s="24" t="s">
        <v>726</v>
      </c>
      <c r="F408" s="25">
        <v>211</v>
      </c>
      <c r="G408" s="25" t="s">
        <v>374</v>
      </c>
      <c r="H408" s="25" t="s">
        <v>377</v>
      </c>
      <c r="I408" s="25" t="s">
        <v>378</v>
      </c>
      <c r="J408" s="25" t="s">
        <v>379</v>
      </c>
      <c r="K408" s="5" t="s">
        <v>5</v>
      </c>
      <c r="L408" s="6" t="s">
        <v>1914</v>
      </c>
      <c r="M408" s="5">
        <v>42734</v>
      </c>
      <c r="N408" s="7" t="s">
        <v>156</v>
      </c>
      <c r="O408" s="6" t="s">
        <v>155</v>
      </c>
      <c r="P408" s="105"/>
      <c r="Q408" s="8">
        <v>229.35</v>
      </c>
      <c r="R408" s="9">
        <f t="shared" si="25"/>
        <v>-229.35</v>
      </c>
    </row>
    <row r="409" spans="2:18" ht="33.75" x14ac:dyDescent="0.25">
      <c r="B409" s="4">
        <v>390</v>
      </c>
      <c r="C409" s="4" t="s">
        <v>4</v>
      </c>
      <c r="D409" s="25" t="s">
        <v>199</v>
      </c>
      <c r="E409" s="24" t="s">
        <v>726</v>
      </c>
      <c r="F409" s="25">
        <v>211</v>
      </c>
      <c r="G409" s="25" t="s">
        <v>374</v>
      </c>
      <c r="H409" s="25" t="s">
        <v>377</v>
      </c>
      <c r="I409" s="25" t="s">
        <v>378</v>
      </c>
      <c r="J409" s="25" t="s">
        <v>379</v>
      </c>
      <c r="K409" s="5" t="s">
        <v>5</v>
      </c>
      <c r="L409" s="6" t="s">
        <v>1915</v>
      </c>
      <c r="M409" s="5">
        <v>42734</v>
      </c>
      <c r="N409" s="7" t="s">
        <v>156</v>
      </c>
      <c r="O409" s="6" t="s">
        <v>155</v>
      </c>
      <c r="P409" s="105"/>
      <c r="Q409" s="8">
        <v>317.10000000000002</v>
      </c>
      <c r="R409" s="9">
        <f t="shared" si="25"/>
        <v>-317.10000000000002</v>
      </c>
    </row>
    <row r="410" spans="2:18" ht="33.75" x14ac:dyDescent="0.25">
      <c r="B410" s="4">
        <v>390</v>
      </c>
      <c r="C410" s="4" t="s">
        <v>4</v>
      </c>
      <c r="D410" s="25" t="s">
        <v>199</v>
      </c>
      <c r="E410" s="24" t="s">
        <v>726</v>
      </c>
      <c r="F410" s="25">
        <v>211</v>
      </c>
      <c r="G410" s="25" t="s">
        <v>374</v>
      </c>
      <c r="H410" s="25" t="s">
        <v>377</v>
      </c>
      <c r="I410" s="25" t="s">
        <v>378</v>
      </c>
      <c r="J410" s="25" t="s">
        <v>379</v>
      </c>
      <c r="K410" s="5" t="s">
        <v>5</v>
      </c>
      <c r="L410" s="6" t="s">
        <v>1916</v>
      </c>
      <c r="M410" s="5">
        <v>42734</v>
      </c>
      <c r="N410" s="7" t="s">
        <v>156</v>
      </c>
      <c r="O410" s="6" t="s">
        <v>155</v>
      </c>
      <c r="P410" s="105"/>
      <c r="Q410" s="8">
        <v>191</v>
      </c>
      <c r="R410" s="9">
        <f t="shared" si="25"/>
        <v>-191</v>
      </c>
    </row>
    <row r="411" spans="2:18" ht="33.75" x14ac:dyDescent="0.25">
      <c r="B411" s="4">
        <v>391</v>
      </c>
      <c r="C411" s="4" t="s">
        <v>4</v>
      </c>
      <c r="D411" s="25" t="s">
        <v>199</v>
      </c>
      <c r="E411" s="24" t="s">
        <v>726</v>
      </c>
      <c r="F411" s="25">
        <v>211</v>
      </c>
      <c r="G411" s="25" t="s">
        <v>374</v>
      </c>
      <c r="H411" s="25" t="s">
        <v>377</v>
      </c>
      <c r="I411" s="25" t="s">
        <v>378</v>
      </c>
      <c r="J411" s="25" t="s">
        <v>379</v>
      </c>
      <c r="K411" s="5" t="s">
        <v>5</v>
      </c>
      <c r="L411" s="6" t="s">
        <v>1917</v>
      </c>
      <c r="M411" s="5">
        <v>42734</v>
      </c>
      <c r="N411" s="7" t="s">
        <v>156</v>
      </c>
      <c r="O411" s="6" t="s">
        <v>155</v>
      </c>
      <c r="P411" s="105"/>
      <c r="Q411" s="8">
        <v>357.15</v>
      </c>
      <c r="R411" s="9">
        <f t="shared" si="25"/>
        <v>-357.15</v>
      </c>
    </row>
    <row r="412" spans="2:18" ht="33.75" x14ac:dyDescent="0.25">
      <c r="B412" s="4">
        <v>392</v>
      </c>
      <c r="C412" s="4" t="s">
        <v>4</v>
      </c>
      <c r="D412" s="25" t="s">
        <v>199</v>
      </c>
      <c r="E412" s="24" t="s">
        <v>726</v>
      </c>
      <c r="F412" s="25">
        <v>211</v>
      </c>
      <c r="G412" s="25" t="s">
        <v>374</v>
      </c>
      <c r="H412" s="25" t="s">
        <v>377</v>
      </c>
      <c r="I412" s="25" t="s">
        <v>378</v>
      </c>
      <c r="J412" s="25" t="s">
        <v>379</v>
      </c>
      <c r="K412" s="5" t="s">
        <v>5</v>
      </c>
      <c r="L412" s="6" t="s">
        <v>1918</v>
      </c>
      <c r="M412" s="5">
        <v>42734</v>
      </c>
      <c r="N412" s="7" t="s">
        <v>156</v>
      </c>
      <c r="O412" s="6" t="s">
        <v>155</v>
      </c>
      <c r="P412" s="105"/>
      <c r="Q412" s="8">
        <v>23.7</v>
      </c>
      <c r="R412" s="9">
        <f t="shared" si="25"/>
        <v>-23.7</v>
      </c>
    </row>
    <row r="413" spans="2:18" ht="33.75" x14ac:dyDescent="0.25">
      <c r="B413" s="4">
        <v>393</v>
      </c>
      <c r="C413" s="4" t="s">
        <v>4</v>
      </c>
      <c r="D413" s="25" t="s">
        <v>199</v>
      </c>
      <c r="E413" s="24" t="s">
        <v>1919</v>
      </c>
      <c r="F413" s="25" t="s">
        <v>207</v>
      </c>
      <c r="G413" s="25" t="s">
        <v>1097</v>
      </c>
      <c r="H413" s="25" t="s">
        <v>230</v>
      </c>
      <c r="I413" s="25" t="s">
        <v>206</v>
      </c>
      <c r="J413" s="25" t="s">
        <v>1108</v>
      </c>
      <c r="K413" s="5" t="s">
        <v>7</v>
      </c>
      <c r="L413" s="6" t="s">
        <v>1920</v>
      </c>
      <c r="M413" s="5">
        <v>42734</v>
      </c>
      <c r="N413" s="7" t="s">
        <v>13</v>
      </c>
      <c r="O413" s="6" t="s">
        <v>8</v>
      </c>
      <c r="P413" s="8">
        <v>4027.39</v>
      </c>
      <c r="Q413" s="8">
        <v>3780.19</v>
      </c>
      <c r="R413" s="9">
        <f t="shared" si="25"/>
        <v>247.19999999999982</v>
      </c>
    </row>
    <row r="414" spans="2:18" ht="45" x14ac:dyDescent="0.25">
      <c r="B414" s="4">
        <v>394</v>
      </c>
      <c r="C414" s="4" t="s">
        <v>3</v>
      </c>
      <c r="D414" s="25" t="s">
        <v>199</v>
      </c>
      <c r="E414" s="24">
        <v>167</v>
      </c>
      <c r="F414" s="25" t="s">
        <v>219</v>
      </c>
      <c r="G414" s="25" t="s">
        <v>374</v>
      </c>
      <c r="H414" s="25" t="s">
        <v>612</v>
      </c>
      <c r="I414" s="25" t="s">
        <v>605</v>
      </c>
      <c r="J414" s="25" t="s">
        <v>1826</v>
      </c>
      <c r="K414" s="5" t="s">
        <v>5</v>
      </c>
      <c r="L414" s="6" t="s">
        <v>1921</v>
      </c>
      <c r="M414" s="5">
        <v>42734</v>
      </c>
      <c r="N414" s="7" t="s">
        <v>10</v>
      </c>
      <c r="O414" s="6" t="s">
        <v>9</v>
      </c>
      <c r="P414" s="8">
        <v>474.24</v>
      </c>
      <c r="Q414" s="8">
        <v>416</v>
      </c>
      <c r="R414" s="9">
        <f t="shared" si="25"/>
        <v>58.240000000000009</v>
      </c>
    </row>
    <row r="415" spans="2:18" ht="33.75" x14ac:dyDescent="0.25">
      <c r="B415" s="4">
        <v>395</v>
      </c>
      <c r="C415" s="4" t="s">
        <v>3</v>
      </c>
      <c r="D415" s="25" t="s">
        <v>199</v>
      </c>
      <c r="E415" s="25" t="s">
        <v>1922</v>
      </c>
      <c r="F415" s="25" t="s">
        <v>219</v>
      </c>
      <c r="G415" s="25" t="s">
        <v>374</v>
      </c>
      <c r="H415" s="25" t="s">
        <v>375</v>
      </c>
      <c r="I415" s="25" t="s">
        <v>249</v>
      </c>
      <c r="J415" s="25" t="s">
        <v>1923</v>
      </c>
      <c r="K415" s="5" t="s">
        <v>5</v>
      </c>
      <c r="L415" s="6" t="s">
        <v>1925</v>
      </c>
      <c r="M415" s="5">
        <v>42734</v>
      </c>
      <c r="N415" s="7" t="s">
        <v>170</v>
      </c>
      <c r="O415" s="6" t="s">
        <v>169</v>
      </c>
      <c r="P415" s="8">
        <v>2539.33</v>
      </c>
      <c r="Q415" s="8">
        <v>1202.94</v>
      </c>
      <c r="R415" s="9">
        <f t="shared" si="25"/>
        <v>1336.3899999999999</v>
      </c>
    </row>
    <row r="416" spans="2:18" ht="22.5" x14ac:dyDescent="0.25">
      <c r="B416" s="4">
        <v>396</v>
      </c>
      <c r="C416" s="4" t="s">
        <v>3</v>
      </c>
      <c r="D416" s="25" t="s">
        <v>199</v>
      </c>
      <c r="E416" s="24">
        <v>162</v>
      </c>
      <c r="F416" s="25" t="s">
        <v>219</v>
      </c>
      <c r="G416" s="25" t="s">
        <v>374</v>
      </c>
      <c r="H416" s="25" t="s">
        <v>375</v>
      </c>
      <c r="I416" s="25" t="s">
        <v>249</v>
      </c>
      <c r="J416" s="12" t="s">
        <v>1924</v>
      </c>
      <c r="K416" s="5" t="s">
        <v>5</v>
      </c>
      <c r="L416" s="6" t="s">
        <v>1926</v>
      </c>
      <c r="M416" s="5">
        <v>42734</v>
      </c>
      <c r="N416" s="7" t="s">
        <v>151</v>
      </c>
      <c r="O416" s="6" t="s">
        <v>150</v>
      </c>
      <c r="P416" s="8">
        <v>2599.8000000000002</v>
      </c>
      <c r="Q416" s="8">
        <v>2355.21</v>
      </c>
      <c r="R416" s="9">
        <f>+P416-Q416</f>
        <v>244.59000000000015</v>
      </c>
    </row>
    <row r="417" spans="2:18" ht="45" x14ac:dyDescent="0.25">
      <c r="B417" s="4">
        <v>397</v>
      </c>
      <c r="C417" s="4" t="s">
        <v>3</v>
      </c>
      <c r="D417" s="25" t="s">
        <v>199</v>
      </c>
      <c r="E417" s="24">
        <v>163</v>
      </c>
      <c r="F417" s="25" t="s">
        <v>219</v>
      </c>
      <c r="G417" s="25" t="s">
        <v>374</v>
      </c>
      <c r="H417" s="25" t="s">
        <v>466</v>
      </c>
      <c r="I417" s="25" t="s">
        <v>605</v>
      </c>
      <c r="J417" s="25" t="s">
        <v>481</v>
      </c>
      <c r="K417" s="5" t="s">
        <v>5</v>
      </c>
      <c r="L417" s="6" t="s">
        <v>1927</v>
      </c>
      <c r="M417" s="5">
        <v>42734</v>
      </c>
      <c r="N417" s="7" t="s">
        <v>10</v>
      </c>
      <c r="O417" s="6" t="s">
        <v>9</v>
      </c>
      <c r="P417" s="8">
        <v>3734.64</v>
      </c>
      <c r="Q417" s="8">
        <v>2134</v>
      </c>
      <c r="R417" s="9">
        <f t="shared" si="25"/>
        <v>1600.6399999999999</v>
      </c>
    </row>
    <row r="418" spans="2:18" ht="24.75" customHeight="1" x14ac:dyDescent="0.25">
      <c r="P418" s="82">
        <f>SUM(P9:P417)</f>
        <v>491753.10999999975</v>
      </c>
      <c r="Q418" s="82">
        <f>SUM(Q9:Q417)</f>
        <v>415211.05000000005</v>
      </c>
      <c r="R418" s="82">
        <f>SUM(R9:R417)</f>
        <v>76946.709999999992</v>
      </c>
    </row>
  </sheetData>
  <mergeCells count="20">
    <mergeCell ref="P406:P412"/>
    <mergeCell ref="P367:P373"/>
    <mergeCell ref="P265:P271"/>
    <mergeCell ref="P241:P247"/>
    <mergeCell ref="P165:P170"/>
    <mergeCell ref="P192:P196"/>
    <mergeCell ref="P321:P327"/>
    <mergeCell ref="P110:P114"/>
    <mergeCell ref="P115:P119"/>
    <mergeCell ref="B6:O6"/>
    <mergeCell ref="B7:O7"/>
    <mergeCell ref="K8:L8"/>
    <mergeCell ref="P65:P69"/>
    <mergeCell ref="E79:E86"/>
    <mergeCell ref="F79:F86"/>
    <mergeCell ref="G79:G86"/>
    <mergeCell ref="H79:H86"/>
    <mergeCell ref="I79:I86"/>
    <mergeCell ref="J79:J86"/>
    <mergeCell ref="P79:P8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29"/>
  <sheetViews>
    <sheetView tabSelected="1" zoomScale="85" zoomScaleNormal="85" workbookViewId="0">
      <pane xSplit="2" ySplit="5" topLeftCell="C124" activePane="bottomRight" state="frozen"/>
      <selection pane="topRight" activeCell="C1" sqref="C1"/>
      <selection pane="bottomLeft" activeCell="A6" sqref="A6"/>
      <selection pane="bottomRight" activeCell="F114" sqref="F114"/>
    </sheetView>
  </sheetViews>
  <sheetFormatPr baseColWidth="10" defaultRowHeight="15" x14ac:dyDescent="0.25"/>
  <cols>
    <col min="1" max="1" width="6.42578125" customWidth="1"/>
    <col min="2" max="2" width="3" style="23" bestFit="1" customWidth="1"/>
    <col min="3" max="3" width="13" customWidth="1"/>
    <col min="4" max="4" width="21.28515625" customWidth="1"/>
    <col min="5" max="5" width="29.7109375" customWidth="1"/>
    <col min="6" max="6" width="15.28515625" customWidth="1"/>
    <col min="7" max="7" width="4" bestFit="1" customWidth="1"/>
    <col min="8" max="8" width="14.7109375" customWidth="1"/>
    <col min="9" max="9" width="21.7109375" customWidth="1"/>
    <col min="10" max="10" width="35.85546875" customWidth="1"/>
    <col min="12" max="12" width="12.140625" customWidth="1"/>
    <col min="13" max="13" width="7.5703125" customWidth="1"/>
    <col min="15" max="15" width="15.140625" customWidth="1"/>
    <col min="16" max="17" width="11.7109375" customWidth="1"/>
  </cols>
  <sheetData>
    <row r="2" spans="2:18" ht="18.75" x14ac:dyDescent="0.3">
      <c r="B2" s="129" t="s">
        <v>967</v>
      </c>
      <c r="C2" s="129"/>
      <c r="D2" s="129"/>
      <c r="E2" s="129"/>
      <c r="F2" s="129"/>
      <c r="G2" s="129"/>
      <c r="H2" s="129"/>
      <c r="I2" s="129"/>
      <c r="J2" s="129"/>
      <c r="K2" s="129"/>
      <c r="L2" s="129"/>
      <c r="M2" s="129"/>
      <c r="N2" s="129"/>
      <c r="O2" s="129"/>
      <c r="P2" s="129"/>
      <c r="Q2" s="129"/>
      <c r="R2" s="129"/>
    </row>
    <row r="3" spans="2:18" ht="18.75" x14ac:dyDescent="0.3">
      <c r="B3" s="129" t="s">
        <v>2021</v>
      </c>
      <c r="C3" s="129"/>
      <c r="D3" s="129"/>
      <c r="E3" s="129"/>
      <c r="F3" s="129"/>
      <c r="G3" s="129"/>
      <c r="H3" s="129"/>
      <c r="I3" s="129"/>
      <c r="J3" s="129"/>
      <c r="K3" s="129"/>
      <c r="L3" s="129"/>
      <c r="M3" s="129"/>
      <c r="N3" s="129"/>
      <c r="O3" s="129"/>
      <c r="P3" s="129"/>
      <c r="Q3" s="129"/>
      <c r="R3" s="129"/>
    </row>
    <row r="5" spans="2:18" ht="38.25" x14ac:dyDescent="0.25">
      <c r="B5" s="74" t="s">
        <v>1</v>
      </c>
      <c r="C5" s="74" t="s">
        <v>860</v>
      </c>
      <c r="D5" s="74" t="s">
        <v>768</v>
      </c>
      <c r="E5" s="74" t="s">
        <v>197</v>
      </c>
      <c r="F5" s="74" t="s">
        <v>204</v>
      </c>
      <c r="G5" s="74" t="s">
        <v>202</v>
      </c>
      <c r="H5" s="74" t="s">
        <v>205</v>
      </c>
      <c r="I5" s="74" t="s">
        <v>203</v>
      </c>
      <c r="J5" s="75" t="s">
        <v>1424</v>
      </c>
      <c r="K5" s="74" t="s">
        <v>779</v>
      </c>
      <c r="L5" s="74" t="s">
        <v>781</v>
      </c>
      <c r="M5" s="74" t="s">
        <v>780</v>
      </c>
      <c r="N5" s="74" t="s">
        <v>200</v>
      </c>
      <c r="O5" s="75" t="s">
        <v>2</v>
      </c>
      <c r="P5" s="74" t="s">
        <v>198</v>
      </c>
      <c r="Q5" s="74" t="s">
        <v>769</v>
      </c>
      <c r="R5" s="74" t="s">
        <v>201</v>
      </c>
    </row>
    <row r="6" spans="2:18" ht="51" x14ac:dyDescent="0.25">
      <c r="B6" s="45">
        <v>1</v>
      </c>
      <c r="C6" s="46" t="s">
        <v>1514</v>
      </c>
      <c r="D6" s="76" t="s">
        <v>861</v>
      </c>
      <c r="E6" s="46" t="s">
        <v>864</v>
      </c>
      <c r="F6" s="29" t="s">
        <v>862</v>
      </c>
      <c r="G6" s="29">
        <v>313</v>
      </c>
      <c r="H6" s="29" t="s">
        <v>414</v>
      </c>
      <c r="I6" s="46" t="s">
        <v>863</v>
      </c>
      <c r="J6" s="46" t="s">
        <v>789</v>
      </c>
      <c r="K6" s="41">
        <v>42429</v>
      </c>
      <c r="L6" s="41">
        <v>42429</v>
      </c>
      <c r="M6" s="29" t="s">
        <v>865</v>
      </c>
      <c r="N6" s="46" t="s">
        <v>140</v>
      </c>
      <c r="O6" s="42" t="s">
        <v>139</v>
      </c>
      <c r="P6" s="43">
        <v>6720</v>
      </c>
      <c r="Q6" s="43">
        <v>6720</v>
      </c>
      <c r="R6" s="44">
        <f>+P6-Q6</f>
        <v>0</v>
      </c>
    </row>
    <row r="7" spans="2:18" ht="80.25" customHeight="1" x14ac:dyDescent="0.25">
      <c r="B7" s="45">
        <v>2</v>
      </c>
      <c r="C7" s="46" t="s">
        <v>1514</v>
      </c>
      <c r="D7" s="76" t="s">
        <v>866</v>
      </c>
      <c r="E7" s="46" t="s">
        <v>870</v>
      </c>
      <c r="F7" s="29" t="s">
        <v>868</v>
      </c>
      <c r="G7" s="29">
        <v>211</v>
      </c>
      <c r="H7" s="29" t="s">
        <v>349</v>
      </c>
      <c r="I7" s="46" t="s">
        <v>869</v>
      </c>
      <c r="J7" s="46" t="s">
        <v>871</v>
      </c>
      <c r="K7" s="41">
        <v>42433</v>
      </c>
      <c r="L7" s="41">
        <v>42433</v>
      </c>
      <c r="M7" s="29" t="s">
        <v>872</v>
      </c>
      <c r="N7" s="46" t="s">
        <v>495</v>
      </c>
      <c r="O7" s="42" t="s">
        <v>496</v>
      </c>
      <c r="P7" s="43">
        <v>4900</v>
      </c>
      <c r="Q7" s="43">
        <v>4900</v>
      </c>
      <c r="R7" s="44">
        <f t="shared" ref="R7:R66" si="0">+P7-Q7</f>
        <v>0</v>
      </c>
    </row>
    <row r="8" spans="2:18" ht="54.75" customHeight="1" x14ac:dyDescent="0.25">
      <c r="B8" s="45">
        <v>3</v>
      </c>
      <c r="C8" s="46" t="s">
        <v>1514</v>
      </c>
      <c r="D8" s="76" t="s">
        <v>867</v>
      </c>
      <c r="E8" s="46" t="s">
        <v>873</v>
      </c>
      <c r="F8" s="29" t="s">
        <v>868</v>
      </c>
      <c r="G8" s="29">
        <v>211</v>
      </c>
      <c r="H8" s="29" t="s">
        <v>349</v>
      </c>
      <c r="I8" s="46" t="s">
        <v>869</v>
      </c>
      <c r="J8" s="46" t="s">
        <v>874</v>
      </c>
      <c r="K8" s="41">
        <v>42433</v>
      </c>
      <c r="L8" s="41">
        <v>42433</v>
      </c>
      <c r="M8" s="29" t="s">
        <v>872</v>
      </c>
      <c r="N8" s="46" t="s">
        <v>128</v>
      </c>
      <c r="O8" s="42" t="s">
        <v>127</v>
      </c>
      <c r="P8" s="43">
        <v>2700</v>
      </c>
      <c r="Q8" s="43">
        <v>2700</v>
      </c>
      <c r="R8" s="44">
        <f t="shared" si="0"/>
        <v>0</v>
      </c>
    </row>
    <row r="9" spans="2:18" ht="54.75" customHeight="1" x14ac:dyDescent="0.25">
      <c r="B9" s="45">
        <v>4</v>
      </c>
      <c r="C9" s="46" t="s">
        <v>1514</v>
      </c>
      <c r="D9" s="76" t="s">
        <v>875</v>
      </c>
      <c r="E9" s="50" t="s">
        <v>876</v>
      </c>
      <c r="F9" s="29" t="s">
        <v>877</v>
      </c>
      <c r="G9" s="29">
        <v>211</v>
      </c>
      <c r="H9" s="29" t="s">
        <v>878</v>
      </c>
      <c r="I9" s="46" t="s">
        <v>879</v>
      </c>
      <c r="J9" s="46" t="s">
        <v>1512</v>
      </c>
      <c r="K9" s="41">
        <v>42446</v>
      </c>
      <c r="L9" s="41">
        <v>42446</v>
      </c>
      <c r="M9" s="29" t="s">
        <v>872</v>
      </c>
      <c r="N9" s="46" t="s">
        <v>880</v>
      </c>
      <c r="O9" s="42" t="s">
        <v>881</v>
      </c>
      <c r="P9" s="43">
        <v>9000</v>
      </c>
      <c r="Q9" s="43">
        <v>2700</v>
      </c>
      <c r="R9" s="44">
        <f t="shared" si="0"/>
        <v>6300</v>
      </c>
    </row>
    <row r="10" spans="2:18" ht="54.75" customHeight="1" x14ac:dyDescent="0.25">
      <c r="B10" s="45">
        <v>5</v>
      </c>
      <c r="C10" s="46" t="s">
        <v>3</v>
      </c>
      <c r="D10" s="76" t="s">
        <v>882</v>
      </c>
      <c r="E10" s="50" t="s">
        <v>885</v>
      </c>
      <c r="F10" s="29" t="s">
        <v>883</v>
      </c>
      <c r="G10" s="29">
        <v>313</v>
      </c>
      <c r="H10" s="29" t="s">
        <v>884</v>
      </c>
      <c r="I10" s="46" t="s">
        <v>789</v>
      </c>
      <c r="J10" s="46" t="s">
        <v>1513</v>
      </c>
      <c r="K10" s="41">
        <v>42472</v>
      </c>
      <c r="L10" s="41">
        <v>42472</v>
      </c>
      <c r="M10" s="29" t="s">
        <v>865</v>
      </c>
      <c r="N10" s="46" t="s">
        <v>886</v>
      </c>
      <c r="O10" s="42" t="s">
        <v>887</v>
      </c>
      <c r="P10" s="43">
        <v>27000</v>
      </c>
      <c r="Q10" s="43">
        <v>26728.99</v>
      </c>
      <c r="R10" s="44">
        <f t="shared" si="0"/>
        <v>271.0099999999984</v>
      </c>
    </row>
    <row r="11" spans="2:18" ht="33.75" customHeight="1" x14ac:dyDescent="0.25">
      <c r="B11" s="131">
        <v>6</v>
      </c>
      <c r="C11" s="112" t="s">
        <v>4</v>
      </c>
      <c r="D11" s="132" t="s">
        <v>888</v>
      </c>
      <c r="E11" s="112" t="s">
        <v>901</v>
      </c>
      <c r="F11" s="29" t="s">
        <v>889</v>
      </c>
      <c r="G11" s="111">
        <v>312</v>
      </c>
      <c r="H11" s="130" t="s">
        <v>312</v>
      </c>
      <c r="I11" s="112" t="s">
        <v>822</v>
      </c>
      <c r="J11" s="46" t="s">
        <v>902</v>
      </c>
      <c r="K11" s="113">
        <v>42478</v>
      </c>
      <c r="L11" s="113">
        <v>42489</v>
      </c>
      <c r="M11" s="111" t="s">
        <v>934</v>
      </c>
      <c r="N11" s="112" t="s">
        <v>914</v>
      </c>
      <c r="O11" s="121" t="s">
        <v>915</v>
      </c>
      <c r="P11" s="43">
        <v>13896.52</v>
      </c>
      <c r="Q11" s="43">
        <v>9799.18</v>
      </c>
      <c r="R11" s="44">
        <f t="shared" si="0"/>
        <v>4097.34</v>
      </c>
    </row>
    <row r="12" spans="2:18" ht="38.25" x14ac:dyDescent="0.25">
      <c r="B12" s="131"/>
      <c r="C12" s="112"/>
      <c r="D12" s="132"/>
      <c r="E12" s="112"/>
      <c r="F12" s="29" t="s">
        <v>890</v>
      </c>
      <c r="G12" s="111"/>
      <c r="H12" s="130"/>
      <c r="I12" s="112"/>
      <c r="J12" s="46" t="s">
        <v>903</v>
      </c>
      <c r="K12" s="113"/>
      <c r="L12" s="113"/>
      <c r="M12" s="111"/>
      <c r="N12" s="112"/>
      <c r="O12" s="121"/>
      <c r="P12" s="43">
        <v>6350.7</v>
      </c>
      <c r="Q12" s="43">
        <v>4682.3500000000004</v>
      </c>
      <c r="R12" s="44">
        <f t="shared" si="0"/>
        <v>1668.3499999999995</v>
      </c>
    </row>
    <row r="13" spans="2:18" ht="38.25" x14ac:dyDescent="0.25">
      <c r="B13" s="131"/>
      <c r="C13" s="112"/>
      <c r="D13" s="132"/>
      <c r="E13" s="112"/>
      <c r="F13" s="29" t="s">
        <v>891</v>
      </c>
      <c r="G13" s="111"/>
      <c r="H13" s="130"/>
      <c r="I13" s="112"/>
      <c r="J13" s="46" t="s">
        <v>904</v>
      </c>
      <c r="K13" s="113"/>
      <c r="L13" s="113"/>
      <c r="M13" s="111"/>
      <c r="N13" s="112"/>
      <c r="O13" s="121"/>
      <c r="P13" s="43">
        <v>4193.5</v>
      </c>
      <c r="Q13" s="43">
        <v>3052.19</v>
      </c>
      <c r="R13" s="44">
        <f t="shared" si="0"/>
        <v>1141.31</v>
      </c>
    </row>
    <row r="14" spans="2:18" ht="38.25" x14ac:dyDescent="0.25">
      <c r="B14" s="131"/>
      <c r="C14" s="112"/>
      <c r="D14" s="132"/>
      <c r="E14" s="112"/>
      <c r="F14" s="29" t="s">
        <v>892</v>
      </c>
      <c r="G14" s="111"/>
      <c r="H14" s="130"/>
      <c r="I14" s="112"/>
      <c r="J14" s="46" t="s">
        <v>905</v>
      </c>
      <c r="K14" s="113"/>
      <c r="L14" s="113"/>
      <c r="M14" s="111"/>
      <c r="N14" s="112"/>
      <c r="O14" s="121"/>
      <c r="P14" s="43">
        <v>1129</v>
      </c>
      <c r="Q14" s="43">
        <v>821.28</v>
      </c>
      <c r="R14" s="44">
        <f t="shared" si="0"/>
        <v>307.72000000000003</v>
      </c>
    </row>
    <row r="15" spans="2:18" ht="25.5" x14ac:dyDescent="0.25">
      <c r="B15" s="131"/>
      <c r="C15" s="112"/>
      <c r="D15" s="132"/>
      <c r="E15" s="112"/>
      <c r="F15" s="29" t="s">
        <v>893</v>
      </c>
      <c r="G15" s="111"/>
      <c r="H15" s="130"/>
      <c r="I15" s="112"/>
      <c r="J15" s="46" t="s">
        <v>906</v>
      </c>
      <c r="K15" s="113"/>
      <c r="L15" s="113"/>
      <c r="M15" s="111"/>
      <c r="N15" s="112"/>
      <c r="O15" s="121"/>
      <c r="P15" s="43">
        <v>507.8</v>
      </c>
      <c r="Q15" s="43">
        <v>369.45</v>
      </c>
      <c r="R15" s="44">
        <f t="shared" si="0"/>
        <v>138.35000000000002</v>
      </c>
    </row>
    <row r="16" spans="2:18" ht="38.25" x14ac:dyDescent="0.25">
      <c r="B16" s="131"/>
      <c r="C16" s="112"/>
      <c r="D16" s="132"/>
      <c r="E16" s="112"/>
      <c r="F16" s="29" t="s">
        <v>894</v>
      </c>
      <c r="G16" s="111"/>
      <c r="H16" s="130"/>
      <c r="I16" s="112"/>
      <c r="J16" s="46" t="s">
        <v>907</v>
      </c>
      <c r="K16" s="113"/>
      <c r="L16" s="113"/>
      <c r="M16" s="111"/>
      <c r="N16" s="112"/>
      <c r="O16" s="121"/>
      <c r="P16" s="43">
        <v>2530.6</v>
      </c>
      <c r="Q16" s="43">
        <v>1950.21</v>
      </c>
      <c r="R16" s="44">
        <f t="shared" si="0"/>
        <v>580.38999999999987</v>
      </c>
    </row>
    <row r="17" spans="2:18" ht="51" x14ac:dyDescent="0.25">
      <c r="B17" s="131"/>
      <c r="C17" s="112"/>
      <c r="D17" s="132"/>
      <c r="E17" s="112"/>
      <c r="F17" s="29" t="s">
        <v>895</v>
      </c>
      <c r="G17" s="111"/>
      <c r="H17" s="130"/>
      <c r="I17" s="112"/>
      <c r="J17" s="46" t="s">
        <v>908</v>
      </c>
      <c r="K17" s="113"/>
      <c r="L17" s="113"/>
      <c r="M17" s="111"/>
      <c r="N17" s="112"/>
      <c r="O17" s="121"/>
      <c r="P17" s="43">
        <v>2794.3</v>
      </c>
      <c r="Q17" s="43">
        <v>2059.25</v>
      </c>
      <c r="R17" s="44">
        <f t="shared" si="0"/>
        <v>735.05000000000018</v>
      </c>
    </row>
    <row r="18" spans="2:18" ht="25.5" x14ac:dyDescent="0.25">
      <c r="B18" s="131"/>
      <c r="C18" s="112"/>
      <c r="D18" s="132"/>
      <c r="E18" s="112"/>
      <c r="F18" s="29" t="s">
        <v>896</v>
      </c>
      <c r="G18" s="111"/>
      <c r="H18" s="130"/>
      <c r="I18" s="112"/>
      <c r="J18" s="46" t="s">
        <v>909</v>
      </c>
      <c r="K18" s="113"/>
      <c r="L18" s="113"/>
      <c r="M18" s="111"/>
      <c r="N18" s="112"/>
      <c r="O18" s="121"/>
      <c r="P18" s="43">
        <v>8239.61</v>
      </c>
      <c r="Q18" s="43">
        <v>6049.26</v>
      </c>
      <c r="R18" s="44">
        <f t="shared" si="0"/>
        <v>2190.3500000000004</v>
      </c>
    </row>
    <row r="19" spans="2:18" ht="25.5" x14ac:dyDescent="0.25">
      <c r="B19" s="131"/>
      <c r="C19" s="112"/>
      <c r="D19" s="132"/>
      <c r="E19" s="112"/>
      <c r="F19" s="29" t="s">
        <v>897</v>
      </c>
      <c r="G19" s="111"/>
      <c r="H19" s="130"/>
      <c r="I19" s="112"/>
      <c r="J19" s="46" t="s">
        <v>910</v>
      </c>
      <c r="K19" s="113"/>
      <c r="L19" s="113"/>
      <c r="M19" s="111"/>
      <c r="N19" s="112"/>
      <c r="O19" s="121"/>
      <c r="P19" s="43">
        <v>7952.42</v>
      </c>
      <c r="Q19" s="43">
        <v>5838.97</v>
      </c>
      <c r="R19" s="44">
        <f t="shared" si="0"/>
        <v>2113.4499999999998</v>
      </c>
    </row>
    <row r="20" spans="2:18" ht="38.25" x14ac:dyDescent="0.25">
      <c r="B20" s="131"/>
      <c r="C20" s="112"/>
      <c r="D20" s="132"/>
      <c r="E20" s="112"/>
      <c r="F20" s="29" t="s">
        <v>898</v>
      </c>
      <c r="G20" s="111"/>
      <c r="H20" s="130"/>
      <c r="I20" s="112"/>
      <c r="J20" s="46" t="s">
        <v>911</v>
      </c>
      <c r="K20" s="113"/>
      <c r="L20" s="113"/>
      <c r="M20" s="111"/>
      <c r="N20" s="112"/>
      <c r="O20" s="121"/>
      <c r="P20" s="43">
        <v>1302</v>
      </c>
      <c r="Q20" s="43">
        <v>948.72</v>
      </c>
      <c r="R20" s="44">
        <f t="shared" si="0"/>
        <v>353.28</v>
      </c>
    </row>
    <row r="21" spans="2:18" ht="51" x14ac:dyDescent="0.25">
      <c r="B21" s="131"/>
      <c r="C21" s="112"/>
      <c r="D21" s="132"/>
      <c r="E21" s="112"/>
      <c r="F21" s="29" t="s">
        <v>899</v>
      </c>
      <c r="G21" s="111"/>
      <c r="H21" s="130"/>
      <c r="I21" s="112"/>
      <c r="J21" s="46" t="s">
        <v>912</v>
      </c>
      <c r="K21" s="113"/>
      <c r="L21" s="113"/>
      <c r="M21" s="111"/>
      <c r="N21" s="112"/>
      <c r="O21" s="121"/>
      <c r="P21" s="43">
        <v>992</v>
      </c>
      <c r="Q21" s="43">
        <v>725.76</v>
      </c>
      <c r="R21" s="44">
        <f t="shared" si="0"/>
        <v>266.24</v>
      </c>
    </row>
    <row r="22" spans="2:18" ht="25.5" x14ac:dyDescent="0.25">
      <c r="B22" s="131"/>
      <c r="C22" s="112"/>
      <c r="D22" s="132"/>
      <c r="E22" s="112"/>
      <c r="F22" s="29" t="s">
        <v>900</v>
      </c>
      <c r="G22" s="111"/>
      <c r="H22" s="130"/>
      <c r="I22" s="112"/>
      <c r="J22" s="46" t="s">
        <v>913</v>
      </c>
      <c r="K22" s="113"/>
      <c r="L22" s="113"/>
      <c r="M22" s="111"/>
      <c r="N22" s="112"/>
      <c r="O22" s="121"/>
      <c r="P22" s="43">
        <v>1654</v>
      </c>
      <c r="Q22" s="43">
        <v>1203.3800000000001</v>
      </c>
      <c r="R22" s="44">
        <f t="shared" si="0"/>
        <v>450.61999999999989</v>
      </c>
    </row>
    <row r="23" spans="2:18" ht="94.5" customHeight="1" x14ac:dyDescent="0.25">
      <c r="B23" s="45">
        <v>7</v>
      </c>
      <c r="C23" s="46" t="s">
        <v>3</v>
      </c>
      <c r="D23" s="76" t="s">
        <v>916</v>
      </c>
      <c r="E23" s="46" t="s">
        <v>918</v>
      </c>
      <c r="F23" s="29" t="s">
        <v>917</v>
      </c>
      <c r="G23" s="47">
        <v>211</v>
      </c>
      <c r="H23" s="29" t="s">
        <v>499</v>
      </c>
      <c r="I23" s="46" t="s">
        <v>856</v>
      </c>
      <c r="J23" s="46" t="s">
        <v>919</v>
      </c>
      <c r="K23" s="48">
        <v>42468</v>
      </c>
      <c r="L23" s="48">
        <v>42468</v>
      </c>
      <c r="M23" s="47" t="s">
        <v>858</v>
      </c>
      <c r="N23" s="46" t="s">
        <v>920</v>
      </c>
      <c r="O23" s="42" t="s">
        <v>504</v>
      </c>
      <c r="P23" s="43">
        <v>2600</v>
      </c>
      <c r="Q23" s="43">
        <v>2600</v>
      </c>
      <c r="R23" s="44">
        <f t="shared" si="0"/>
        <v>0</v>
      </c>
    </row>
    <row r="24" spans="2:18" ht="22.5" customHeight="1" x14ac:dyDescent="0.25">
      <c r="B24" s="131">
        <v>8</v>
      </c>
      <c r="C24" s="112" t="s">
        <v>4</v>
      </c>
      <c r="D24" s="132" t="s">
        <v>921</v>
      </c>
      <c r="E24" s="112" t="s">
        <v>922</v>
      </c>
      <c r="F24" s="29" t="s">
        <v>941</v>
      </c>
      <c r="G24" s="47">
        <v>311</v>
      </c>
      <c r="H24" s="29">
        <v>730811</v>
      </c>
      <c r="I24" s="46" t="s">
        <v>823</v>
      </c>
      <c r="J24" s="46" t="s">
        <v>923</v>
      </c>
      <c r="K24" s="113">
        <v>42480</v>
      </c>
      <c r="L24" s="113">
        <v>42493</v>
      </c>
      <c r="M24" s="111" t="s">
        <v>837</v>
      </c>
      <c r="N24" s="112" t="s">
        <v>935</v>
      </c>
      <c r="O24" s="121" t="s">
        <v>936</v>
      </c>
      <c r="P24" s="58">
        <v>1359.2</v>
      </c>
      <c r="Q24" s="43">
        <v>1723.2</v>
      </c>
      <c r="R24" s="44">
        <f t="shared" si="0"/>
        <v>-364</v>
      </c>
    </row>
    <row r="25" spans="2:18" ht="38.25" x14ac:dyDescent="0.25">
      <c r="B25" s="131"/>
      <c r="C25" s="112"/>
      <c r="D25" s="132"/>
      <c r="E25" s="112"/>
      <c r="F25" s="29" t="s">
        <v>942</v>
      </c>
      <c r="G25" s="47">
        <v>312</v>
      </c>
      <c r="H25" s="29">
        <v>75010148</v>
      </c>
      <c r="I25" s="46" t="s">
        <v>822</v>
      </c>
      <c r="J25" s="46" t="s">
        <v>924</v>
      </c>
      <c r="K25" s="113"/>
      <c r="L25" s="113"/>
      <c r="M25" s="111"/>
      <c r="N25" s="112"/>
      <c r="O25" s="121"/>
      <c r="P25" s="58">
        <v>830</v>
      </c>
      <c r="Q25" s="43">
        <v>830</v>
      </c>
      <c r="R25" s="44">
        <f t="shared" si="0"/>
        <v>0</v>
      </c>
    </row>
    <row r="26" spans="2:18" ht="38.25" x14ac:dyDescent="0.25">
      <c r="B26" s="131"/>
      <c r="C26" s="112"/>
      <c r="D26" s="132"/>
      <c r="E26" s="112"/>
      <c r="F26" s="29" t="s">
        <v>943</v>
      </c>
      <c r="G26" s="47">
        <v>312</v>
      </c>
      <c r="H26" s="29">
        <v>75010148</v>
      </c>
      <c r="I26" s="46" t="s">
        <v>822</v>
      </c>
      <c r="J26" s="46" t="s">
        <v>925</v>
      </c>
      <c r="K26" s="113"/>
      <c r="L26" s="113"/>
      <c r="M26" s="111"/>
      <c r="N26" s="112"/>
      <c r="O26" s="121"/>
      <c r="P26" s="58">
        <v>5300</v>
      </c>
      <c r="Q26" s="43">
        <v>3819</v>
      </c>
      <c r="R26" s="44">
        <f t="shared" si="0"/>
        <v>1481</v>
      </c>
    </row>
    <row r="27" spans="2:18" ht="38.25" x14ac:dyDescent="0.25">
      <c r="B27" s="131"/>
      <c r="C27" s="112"/>
      <c r="D27" s="132"/>
      <c r="E27" s="112"/>
      <c r="F27" s="29" t="s">
        <v>944</v>
      </c>
      <c r="G27" s="47">
        <v>313</v>
      </c>
      <c r="H27" s="29">
        <v>75010701155</v>
      </c>
      <c r="I27" s="46" t="s">
        <v>774</v>
      </c>
      <c r="J27" s="46" t="s">
        <v>926</v>
      </c>
      <c r="K27" s="113"/>
      <c r="L27" s="113"/>
      <c r="M27" s="111"/>
      <c r="N27" s="112"/>
      <c r="O27" s="121"/>
      <c r="P27" s="58">
        <v>1314</v>
      </c>
      <c r="Q27" s="43">
        <v>1350</v>
      </c>
      <c r="R27" s="44">
        <f t="shared" si="0"/>
        <v>-36</v>
      </c>
    </row>
    <row r="28" spans="2:18" ht="38.25" x14ac:dyDescent="0.25">
      <c r="B28" s="131"/>
      <c r="C28" s="112"/>
      <c r="D28" s="132"/>
      <c r="E28" s="112"/>
      <c r="F28" s="29" t="s">
        <v>945</v>
      </c>
      <c r="G28" s="47">
        <v>313</v>
      </c>
      <c r="H28" s="29">
        <v>75010701155</v>
      </c>
      <c r="I28" s="46" t="s">
        <v>774</v>
      </c>
      <c r="J28" s="46" t="s">
        <v>927</v>
      </c>
      <c r="K28" s="113"/>
      <c r="L28" s="113"/>
      <c r="M28" s="111"/>
      <c r="N28" s="112"/>
      <c r="O28" s="121"/>
      <c r="P28" s="58">
        <v>2202.8000000000002</v>
      </c>
      <c r="Q28" s="43">
        <v>2066.15</v>
      </c>
      <c r="R28" s="44">
        <f t="shared" si="0"/>
        <v>136.65000000000009</v>
      </c>
    </row>
    <row r="29" spans="2:18" ht="38.25" x14ac:dyDescent="0.25">
      <c r="B29" s="131"/>
      <c r="C29" s="112"/>
      <c r="D29" s="132"/>
      <c r="E29" s="112"/>
      <c r="F29" s="29" t="s">
        <v>772</v>
      </c>
      <c r="G29" s="47">
        <v>313</v>
      </c>
      <c r="H29" s="29">
        <v>75010701155</v>
      </c>
      <c r="I29" s="46" t="s">
        <v>774</v>
      </c>
      <c r="J29" s="46" t="s">
        <v>928</v>
      </c>
      <c r="K29" s="113"/>
      <c r="L29" s="113"/>
      <c r="M29" s="111"/>
      <c r="N29" s="112"/>
      <c r="O29" s="121"/>
      <c r="P29" s="58">
        <v>2199</v>
      </c>
      <c r="Q29" s="43">
        <v>2182.15</v>
      </c>
      <c r="R29" s="44">
        <f t="shared" si="0"/>
        <v>16.849999999999909</v>
      </c>
    </row>
    <row r="30" spans="2:18" ht="38.25" x14ac:dyDescent="0.25">
      <c r="B30" s="131"/>
      <c r="C30" s="112"/>
      <c r="D30" s="132"/>
      <c r="E30" s="112"/>
      <c r="F30" s="29" t="s">
        <v>946</v>
      </c>
      <c r="G30" s="47">
        <v>211</v>
      </c>
      <c r="H30" s="29">
        <v>75010701002</v>
      </c>
      <c r="I30" s="46" t="s">
        <v>774</v>
      </c>
      <c r="J30" s="46" t="s">
        <v>929</v>
      </c>
      <c r="K30" s="113"/>
      <c r="L30" s="113"/>
      <c r="M30" s="111"/>
      <c r="N30" s="112"/>
      <c r="O30" s="121"/>
      <c r="P30" s="58">
        <v>9827</v>
      </c>
      <c r="Q30" s="43">
        <v>9749</v>
      </c>
      <c r="R30" s="44">
        <f t="shared" si="0"/>
        <v>78</v>
      </c>
    </row>
    <row r="31" spans="2:18" ht="38.25" x14ac:dyDescent="0.25">
      <c r="B31" s="131"/>
      <c r="C31" s="112"/>
      <c r="D31" s="132"/>
      <c r="E31" s="112"/>
      <c r="F31" s="29" t="s">
        <v>947</v>
      </c>
      <c r="G31" s="47">
        <v>313</v>
      </c>
      <c r="H31" s="29">
        <v>75010701155</v>
      </c>
      <c r="I31" s="46" t="s">
        <v>774</v>
      </c>
      <c r="J31" s="50" t="s">
        <v>930</v>
      </c>
      <c r="K31" s="113"/>
      <c r="L31" s="113"/>
      <c r="M31" s="111"/>
      <c r="N31" s="112"/>
      <c r="O31" s="121"/>
      <c r="P31" s="58">
        <v>931.76</v>
      </c>
      <c r="Q31" s="43">
        <v>930</v>
      </c>
      <c r="R31" s="44">
        <f t="shared" si="0"/>
        <v>1.7599999999999909</v>
      </c>
    </row>
    <row r="32" spans="2:18" ht="38.25" x14ac:dyDescent="0.25">
      <c r="B32" s="131"/>
      <c r="C32" s="112"/>
      <c r="D32" s="132"/>
      <c r="E32" s="112"/>
      <c r="F32" s="29" t="s">
        <v>948</v>
      </c>
      <c r="G32" s="47">
        <v>313</v>
      </c>
      <c r="H32" s="29">
        <v>75010701155</v>
      </c>
      <c r="I32" s="46" t="s">
        <v>774</v>
      </c>
      <c r="J32" s="46" t="s">
        <v>931</v>
      </c>
      <c r="K32" s="113"/>
      <c r="L32" s="113"/>
      <c r="M32" s="111"/>
      <c r="N32" s="112"/>
      <c r="O32" s="121"/>
      <c r="P32" s="58">
        <v>2232.1</v>
      </c>
      <c r="Q32" s="43">
        <v>2300</v>
      </c>
      <c r="R32" s="44">
        <f t="shared" si="0"/>
        <v>-67.900000000000091</v>
      </c>
    </row>
    <row r="33" spans="2:18" ht="38.25" x14ac:dyDescent="0.25">
      <c r="B33" s="131"/>
      <c r="C33" s="112"/>
      <c r="D33" s="132"/>
      <c r="E33" s="112"/>
      <c r="F33" s="29" t="s">
        <v>949</v>
      </c>
      <c r="G33" s="47">
        <v>312</v>
      </c>
      <c r="H33" s="29">
        <v>75010148</v>
      </c>
      <c r="I33" s="46" t="s">
        <v>822</v>
      </c>
      <c r="J33" s="60" t="s">
        <v>932</v>
      </c>
      <c r="K33" s="113"/>
      <c r="L33" s="113"/>
      <c r="M33" s="111"/>
      <c r="N33" s="112"/>
      <c r="O33" s="121"/>
      <c r="P33" s="49">
        <v>5760</v>
      </c>
      <c r="Q33" s="43">
        <v>5520</v>
      </c>
      <c r="R33" s="44">
        <f t="shared" si="0"/>
        <v>240</v>
      </c>
    </row>
    <row r="34" spans="2:18" ht="25.5" x14ac:dyDescent="0.25">
      <c r="B34" s="131"/>
      <c r="C34" s="112"/>
      <c r="D34" s="132"/>
      <c r="E34" s="112"/>
      <c r="F34" s="29" t="s">
        <v>950</v>
      </c>
      <c r="G34" s="47">
        <v>311</v>
      </c>
      <c r="H34" s="29">
        <v>730811</v>
      </c>
      <c r="I34" s="46" t="s">
        <v>823</v>
      </c>
      <c r="J34" s="60" t="s">
        <v>933</v>
      </c>
      <c r="K34" s="113"/>
      <c r="L34" s="113"/>
      <c r="M34" s="111"/>
      <c r="N34" s="112"/>
      <c r="O34" s="121"/>
      <c r="P34" s="49">
        <v>287.89999999999998</v>
      </c>
      <c r="Q34" s="43">
        <v>310.5</v>
      </c>
      <c r="R34" s="44">
        <f t="shared" si="0"/>
        <v>-22.600000000000023</v>
      </c>
    </row>
    <row r="35" spans="2:18" ht="25.5" customHeight="1" x14ac:dyDescent="0.25">
      <c r="B35" s="131">
        <v>9</v>
      </c>
      <c r="C35" s="112" t="s">
        <v>4</v>
      </c>
      <c r="D35" s="132" t="s">
        <v>937</v>
      </c>
      <c r="E35" s="122" t="s">
        <v>938</v>
      </c>
      <c r="F35" s="29" t="s">
        <v>939</v>
      </c>
      <c r="G35" s="47">
        <v>311</v>
      </c>
      <c r="H35" s="51" t="s">
        <v>309</v>
      </c>
      <c r="I35" s="46" t="s">
        <v>823</v>
      </c>
      <c r="J35" s="46" t="s">
        <v>951</v>
      </c>
      <c r="K35" s="113">
        <v>42482</v>
      </c>
      <c r="L35" s="113">
        <v>42494</v>
      </c>
      <c r="M35" s="111" t="s">
        <v>837</v>
      </c>
      <c r="N35" s="112" t="s">
        <v>953</v>
      </c>
      <c r="O35" s="121" t="s">
        <v>954</v>
      </c>
      <c r="P35" s="52">
        <v>795.4</v>
      </c>
      <c r="Q35" s="43">
        <f>738.1+87.8</f>
        <v>825.9</v>
      </c>
      <c r="R35" s="44">
        <f t="shared" si="0"/>
        <v>-30.5</v>
      </c>
    </row>
    <row r="36" spans="2:18" ht="38.25" x14ac:dyDescent="0.25">
      <c r="B36" s="131"/>
      <c r="C36" s="112"/>
      <c r="D36" s="132"/>
      <c r="E36" s="122"/>
      <c r="F36" s="29" t="s">
        <v>940</v>
      </c>
      <c r="G36" s="47">
        <v>312</v>
      </c>
      <c r="H36" s="47" t="s">
        <v>312</v>
      </c>
      <c r="I36" s="46" t="s">
        <v>822</v>
      </c>
      <c r="J36" s="46" t="s">
        <v>952</v>
      </c>
      <c r="K36" s="113"/>
      <c r="L36" s="113"/>
      <c r="M36" s="111"/>
      <c r="N36" s="112"/>
      <c r="O36" s="121"/>
      <c r="P36" s="52">
        <v>6980</v>
      </c>
      <c r="Q36" s="43">
        <f>6186.31+87.79</f>
        <v>6274.1</v>
      </c>
      <c r="R36" s="44">
        <f t="shared" si="0"/>
        <v>705.89999999999964</v>
      </c>
    </row>
    <row r="37" spans="2:18" ht="67.5" customHeight="1" x14ac:dyDescent="0.25">
      <c r="B37" s="45">
        <v>10</v>
      </c>
      <c r="C37" s="46" t="s">
        <v>3</v>
      </c>
      <c r="D37" s="76" t="s">
        <v>955</v>
      </c>
      <c r="E37" s="50" t="s">
        <v>956</v>
      </c>
      <c r="F37" s="29" t="s">
        <v>959</v>
      </c>
      <c r="G37" s="47">
        <v>211</v>
      </c>
      <c r="H37" s="53" t="s">
        <v>294</v>
      </c>
      <c r="I37" s="46" t="s">
        <v>856</v>
      </c>
      <c r="J37" s="46" t="s">
        <v>919</v>
      </c>
      <c r="K37" s="48">
        <v>42475</v>
      </c>
      <c r="L37" s="67" t="s">
        <v>965</v>
      </c>
      <c r="M37" s="40" t="s">
        <v>858</v>
      </c>
      <c r="N37" s="46" t="s">
        <v>78</v>
      </c>
      <c r="O37" s="42" t="s">
        <v>77</v>
      </c>
      <c r="P37" s="54">
        <v>1000</v>
      </c>
      <c r="Q37" s="43">
        <v>1000</v>
      </c>
      <c r="R37" s="44">
        <f t="shared" si="0"/>
        <v>0</v>
      </c>
    </row>
    <row r="38" spans="2:18" ht="74.25" customHeight="1" x14ac:dyDescent="0.25">
      <c r="B38" s="45">
        <v>11</v>
      </c>
      <c r="C38" s="46" t="s">
        <v>3</v>
      </c>
      <c r="D38" s="76" t="s">
        <v>957</v>
      </c>
      <c r="E38" s="50" t="s">
        <v>958</v>
      </c>
      <c r="F38" s="46" t="s">
        <v>962</v>
      </c>
      <c r="G38" s="47">
        <v>211</v>
      </c>
      <c r="H38" s="46" t="s">
        <v>963</v>
      </c>
      <c r="I38" s="46" t="s">
        <v>856</v>
      </c>
      <c r="J38" s="46" t="s">
        <v>919</v>
      </c>
      <c r="K38" s="48" t="s">
        <v>964</v>
      </c>
      <c r="L38" s="67" t="s">
        <v>965</v>
      </c>
      <c r="M38" s="47" t="s">
        <v>966</v>
      </c>
      <c r="N38" s="46" t="s">
        <v>960</v>
      </c>
      <c r="O38" s="42" t="s">
        <v>961</v>
      </c>
      <c r="P38" s="43">
        <v>34200</v>
      </c>
      <c r="Q38" s="43">
        <v>34200</v>
      </c>
      <c r="R38" s="44">
        <f t="shared" si="0"/>
        <v>0</v>
      </c>
    </row>
    <row r="39" spans="2:18" ht="51" x14ac:dyDescent="0.25">
      <c r="B39" s="55">
        <v>12</v>
      </c>
      <c r="C39" s="46" t="s">
        <v>771</v>
      </c>
      <c r="D39" s="29" t="s">
        <v>770</v>
      </c>
      <c r="E39" s="50" t="s">
        <v>775</v>
      </c>
      <c r="F39" s="29" t="s">
        <v>772</v>
      </c>
      <c r="G39" s="29">
        <v>313</v>
      </c>
      <c r="H39" s="29" t="s">
        <v>773</v>
      </c>
      <c r="I39" s="46" t="s">
        <v>774</v>
      </c>
      <c r="J39" s="46" t="s">
        <v>776</v>
      </c>
      <c r="K39" s="41">
        <v>42507</v>
      </c>
      <c r="L39" s="41">
        <v>42517</v>
      </c>
      <c r="M39" s="29" t="s">
        <v>782</v>
      </c>
      <c r="N39" s="46" t="s">
        <v>777</v>
      </c>
      <c r="O39" s="42" t="s">
        <v>778</v>
      </c>
      <c r="P39" s="43">
        <v>10626.29</v>
      </c>
      <c r="Q39" s="43">
        <v>10626.29</v>
      </c>
      <c r="R39" s="44">
        <f t="shared" si="0"/>
        <v>0</v>
      </c>
    </row>
    <row r="40" spans="2:18" ht="51" x14ac:dyDescent="0.25">
      <c r="B40" s="55">
        <v>13</v>
      </c>
      <c r="C40" s="46" t="s">
        <v>771</v>
      </c>
      <c r="D40" s="29" t="s">
        <v>783</v>
      </c>
      <c r="E40" s="50" t="s">
        <v>787</v>
      </c>
      <c r="F40" s="29" t="s">
        <v>784</v>
      </c>
      <c r="G40" s="29">
        <v>313</v>
      </c>
      <c r="H40" s="29" t="s">
        <v>785</v>
      </c>
      <c r="I40" s="46" t="s">
        <v>786</v>
      </c>
      <c r="J40" s="46" t="s">
        <v>789</v>
      </c>
      <c r="K40" s="41">
        <v>42508</v>
      </c>
      <c r="L40" s="41">
        <v>42508</v>
      </c>
      <c r="M40" s="29" t="s">
        <v>790</v>
      </c>
      <c r="N40" s="46" t="s">
        <v>791</v>
      </c>
      <c r="O40" s="42" t="s">
        <v>749</v>
      </c>
      <c r="P40" s="43">
        <v>36385.949999999997</v>
      </c>
      <c r="Q40" s="43">
        <v>36385.949999999997</v>
      </c>
      <c r="R40" s="44">
        <f t="shared" si="0"/>
        <v>0</v>
      </c>
    </row>
    <row r="41" spans="2:18" ht="38.25" x14ac:dyDescent="0.25">
      <c r="B41" s="55">
        <v>14</v>
      </c>
      <c r="C41" s="46" t="s">
        <v>805</v>
      </c>
      <c r="D41" s="29" t="s">
        <v>799</v>
      </c>
      <c r="E41" s="50" t="s">
        <v>800</v>
      </c>
      <c r="F41" s="30" t="s">
        <v>855</v>
      </c>
      <c r="G41" s="29">
        <v>211</v>
      </c>
      <c r="H41" s="29" t="s">
        <v>727</v>
      </c>
      <c r="I41" s="29" t="s">
        <v>856</v>
      </c>
      <c r="J41" s="60" t="s">
        <v>857</v>
      </c>
      <c r="K41" s="41">
        <v>42513</v>
      </c>
      <c r="L41" s="41">
        <v>42513</v>
      </c>
      <c r="M41" s="29" t="s">
        <v>858</v>
      </c>
      <c r="N41" s="46" t="s">
        <v>859</v>
      </c>
      <c r="O41" s="42" t="s">
        <v>77</v>
      </c>
      <c r="P41" s="43">
        <v>1000</v>
      </c>
      <c r="Q41" s="43">
        <v>1000</v>
      </c>
      <c r="R41" s="44">
        <f>+P41-Q41</f>
        <v>0</v>
      </c>
    </row>
    <row r="42" spans="2:18" ht="51" x14ac:dyDescent="0.25">
      <c r="B42" s="55">
        <v>15</v>
      </c>
      <c r="C42" s="46" t="s">
        <v>771</v>
      </c>
      <c r="D42" s="29" t="s">
        <v>792</v>
      </c>
      <c r="E42" s="50" t="s">
        <v>793</v>
      </c>
      <c r="F42" s="29" t="s">
        <v>794</v>
      </c>
      <c r="G42" s="29">
        <v>313</v>
      </c>
      <c r="H42" s="29" t="s">
        <v>795</v>
      </c>
      <c r="I42" s="46" t="s">
        <v>774</v>
      </c>
      <c r="J42" s="46" t="s">
        <v>796</v>
      </c>
      <c r="K42" s="41">
        <v>42522</v>
      </c>
      <c r="L42" s="41">
        <v>42522</v>
      </c>
      <c r="M42" s="29" t="s">
        <v>782</v>
      </c>
      <c r="N42" s="46" t="s">
        <v>797</v>
      </c>
      <c r="O42" s="42" t="s">
        <v>798</v>
      </c>
      <c r="P42" s="43">
        <v>10626.29</v>
      </c>
      <c r="Q42" s="43">
        <v>10626.29</v>
      </c>
      <c r="R42" s="44">
        <f t="shared" si="0"/>
        <v>0</v>
      </c>
    </row>
    <row r="43" spans="2:18" ht="33.75" customHeight="1" x14ac:dyDescent="0.25">
      <c r="B43" s="119">
        <v>16</v>
      </c>
      <c r="C43" s="112" t="s">
        <v>109</v>
      </c>
      <c r="D43" s="111" t="s">
        <v>801</v>
      </c>
      <c r="E43" s="112" t="s">
        <v>802</v>
      </c>
      <c r="F43" s="29" t="s">
        <v>806</v>
      </c>
      <c r="G43" s="29">
        <v>313</v>
      </c>
      <c r="H43" s="29" t="s">
        <v>817</v>
      </c>
      <c r="I43" s="46" t="s">
        <v>774</v>
      </c>
      <c r="J43" s="46" t="s">
        <v>824</v>
      </c>
      <c r="K43" s="113">
        <v>42528</v>
      </c>
      <c r="L43" s="113">
        <v>42538</v>
      </c>
      <c r="M43" s="111" t="s">
        <v>837</v>
      </c>
      <c r="N43" s="112" t="s">
        <v>753</v>
      </c>
      <c r="O43" s="121" t="s">
        <v>31</v>
      </c>
      <c r="P43" s="43">
        <v>500.5</v>
      </c>
      <c r="Q43" s="43">
        <v>500.5</v>
      </c>
      <c r="R43" s="44">
        <f t="shared" si="0"/>
        <v>0</v>
      </c>
    </row>
    <row r="44" spans="2:18" ht="38.25" x14ac:dyDescent="0.25">
      <c r="B44" s="119"/>
      <c r="C44" s="112"/>
      <c r="D44" s="111"/>
      <c r="E44" s="112"/>
      <c r="F44" s="29" t="s">
        <v>807</v>
      </c>
      <c r="G44" s="29">
        <v>312</v>
      </c>
      <c r="H44" s="29" t="s">
        <v>818</v>
      </c>
      <c r="I44" s="46" t="s">
        <v>822</v>
      </c>
      <c r="J44" s="46" t="s">
        <v>825</v>
      </c>
      <c r="K44" s="113"/>
      <c r="L44" s="113"/>
      <c r="M44" s="111"/>
      <c r="N44" s="112"/>
      <c r="O44" s="121"/>
      <c r="P44" s="43">
        <v>2582</v>
      </c>
      <c r="Q44" s="43">
        <v>2582</v>
      </c>
      <c r="R44" s="44">
        <f t="shared" si="0"/>
        <v>0</v>
      </c>
    </row>
    <row r="45" spans="2:18" ht="15" customHeight="1" x14ac:dyDescent="0.25">
      <c r="B45" s="119"/>
      <c r="C45" s="112"/>
      <c r="D45" s="111"/>
      <c r="E45" s="112"/>
      <c r="F45" s="29" t="s">
        <v>808</v>
      </c>
      <c r="G45" s="29">
        <v>311</v>
      </c>
      <c r="H45" s="29" t="s">
        <v>309</v>
      </c>
      <c r="I45" s="46" t="s">
        <v>823</v>
      </c>
      <c r="J45" s="46" t="s">
        <v>826</v>
      </c>
      <c r="K45" s="113"/>
      <c r="L45" s="113"/>
      <c r="M45" s="111"/>
      <c r="N45" s="112"/>
      <c r="O45" s="121"/>
      <c r="P45" s="43">
        <v>2325.6999999999998</v>
      </c>
      <c r="Q45" s="43">
        <v>2325.6999999999998</v>
      </c>
      <c r="R45" s="44">
        <f t="shared" si="0"/>
        <v>0</v>
      </c>
    </row>
    <row r="46" spans="2:18" ht="25.5" x14ac:dyDescent="0.25">
      <c r="B46" s="119"/>
      <c r="C46" s="112"/>
      <c r="D46" s="111"/>
      <c r="E46" s="112"/>
      <c r="F46" s="29" t="s">
        <v>809</v>
      </c>
      <c r="G46" s="29">
        <v>311</v>
      </c>
      <c r="H46" s="29" t="s">
        <v>309</v>
      </c>
      <c r="I46" s="46" t="s">
        <v>823</v>
      </c>
      <c r="J46" s="46" t="s">
        <v>827</v>
      </c>
      <c r="K46" s="113"/>
      <c r="L46" s="113"/>
      <c r="M46" s="111"/>
      <c r="N46" s="112"/>
      <c r="O46" s="121"/>
      <c r="P46" s="43">
        <v>3844.8</v>
      </c>
      <c r="Q46" s="43">
        <v>3844.8</v>
      </c>
      <c r="R46" s="44">
        <f t="shared" si="0"/>
        <v>0</v>
      </c>
    </row>
    <row r="47" spans="2:18" ht="38.25" x14ac:dyDescent="0.25">
      <c r="B47" s="119"/>
      <c r="C47" s="112"/>
      <c r="D47" s="111"/>
      <c r="E47" s="112"/>
      <c r="F47" s="29" t="s">
        <v>816</v>
      </c>
      <c r="G47" s="29">
        <v>313</v>
      </c>
      <c r="H47" s="29" t="s">
        <v>817</v>
      </c>
      <c r="I47" s="46" t="s">
        <v>774</v>
      </c>
      <c r="J47" s="46" t="s">
        <v>828</v>
      </c>
      <c r="K47" s="113"/>
      <c r="L47" s="113"/>
      <c r="M47" s="111"/>
      <c r="N47" s="112"/>
      <c r="O47" s="121"/>
      <c r="P47" s="43">
        <v>2154</v>
      </c>
      <c r="Q47" s="43">
        <v>2154</v>
      </c>
      <c r="R47" s="44">
        <f t="shared" si="0"/>
        <v>0</v>
      </c>
    </row>
    <row r="48" spans="2:18" ht="38.25" x14ac:dyDescent="0.25">
      <c r="B48" s="119"/>
      <c r="C48" s="112"/>
      <c r="D48" s="111"/>
      <c r="E48" s="112"/>
      <c r="F48" s="29" t="s">
        <v>810</v>
      </c>
      <c r="G48" s="29">
        <v>312</v>
      </c>
      <c r="H48" s="29" t="s">
        <v>818</v>
      </c>
      <c r="I48" s="46" t="s">
        <v>822</v>
      </c>
      <c r="J48" s="46" t="s">
        <v>829</v>
      </c>
      <c r="K48" s="113"/>
      <c r="L48" s="113"/>
      <c r="M48" s="111"/>
      <c r="N48" s="112"/>
      <c r="O48" s="121"/>
      <c r="P48" s="43">
        <v>1860</v>
      </c>
      <c r="Q48" s="43">
        <v>1860</v>
      </c>
      <c r="R48" s="44">
        <f t="shared" si="0"/>
        <v>0</v>
      </c>
    </row>
    <row r="49" spans="2:18" ht="38.25" x14ac:dyDescent="0.25">
      <c r="B49" s="119"/>
      <c r="C49" s="112"/>
      <c r="D49" s="111"/>
      <c r="E49" s="112"/>
      <c r="F49" s="29" t="s">
        <v>811</v>
      </c>
      <c r="G49" s="29">
        <v>313</v>
      </c>
      <c r="H49" s="29" t="s">
        <v>819</v>
      </c>
      <c r="I49" s="46" t="s">
        <v>774</v>
      </c>
      <c r="J49" s="46" t="s">
        <v>830</v>
      </c>
      <c r="K49" s="113"/>
      <c r="L49" s="113"/>
      <c r="M49" s="111"/>
      <c r="N49" s="112"/>
      <c r="O49" s="121"/>
      <c r="P49" s="43">
        <v>1026.5999999999999</v>
      </c>
      <c r="Q49" s="43">
        <v>1026.5999999999999</v>
      </c>
      <c r="R49" s="44">
        <f t="shared" si="0"/>
        <v>0</v>
      </c>
    </row>
    <row r="50" spans="2:18" ht="38.25" x14ac:dyDescent="0.25">
      <c r="B50" s="119"/>
      <c r="C50" s="112"/>
      <c r="D50" s="111"/>
      <c r="E50" s="112"/>
      <c r="F50" s="29" t="s">
        <v>812</v>
      </c>
      <c r="G50" s="29">
        <v>313</v>
      </c>
      <c r="H50" s="29" t="s">
        <v>744</v>
      </c>
      <c r="I50" s="46" t="s">
        <v>774</v>
      </c>
      <c r="J50" s="46" t="s">
        <v>831</v>
      </c>
      <c r="K50" s="113"/>
      <c r="L50" s="113"/>
      <c r="M50" s="111"/>
      <c r="N50" s="112"/>
      <c r="O50" s="121"/>
      <c r="P50" s="43">
        <v>326.64</v>
      </c>
      <c r="Q50" s="43">
        <v>325.83999999999997</v>
      </c>
      <c r="R50" s="44">
        <f t="shared" si="0"/>
        <v>0.80000000000001137</v>
      </c>
    </row>
    <row r="51" spans="2:18" ht="38.25" x14ac:dyDescent="0.25">
      <c r="B51" s="119"/>
      <c r="C51" s="112"/>
      <c r="D51" s="111"/>
      <c r="E51" s="112"/>
      <c r="F51" s="29" t="s">
        <v>813</v>
      </c>
      <c r="G51" s="29">
        <v>313</v>
      </c>
      <c r="H51" s="29" t="s">
        <v>817</v>
      </c>
      <c r="I51" s="46" t="s">
        <v>774</v>
      </c>
      <c r="J51" s="46" t="s">
        <v>832</v>
      </c>
      <c r="K51" s="113"/>
      <c r="L51" s="113"/>
      <c r="M51" s="111"/>
      <c r="N51" s="112"/>
      <c r="O51" s="121"/>
      <c r="P51" s="43">
        <v>906</v>
      </c>
      <c r="Q51" s="43">
        <v>906</v>
      </c>
      <c r="R51" s="44">
        <f t="shared" si="0"/>
        <v>0</v>
      </c>
    </row>
    <row r="52" spans="2:18" ht="38.25" x14ac:dyDescent="0.25">
      <c r="B52" s="119"/>
      <c r="C52" s="112"/>
      <c r="D52" s="111"/>
      <c r="E52" s="112"/>
      <c r="F52" s="29" t="s">
        <v>814</v>
      </c>
      <c r="G52" s="29">
        <v>313</v>
      </c>
      <c r="H52" s="29" t="s">
        <v>744</v>
      </c>
      <c r="I52" s="46" t="s">
        <v>774</v>
      </c>
      <c r="J52" s="46" t="s">
        <v>833</v>
      </c>
      <c r="K52" s="113"/>
      <c r="L52" s="113"/>
      <c r="M52" s="111"/>
      <c r="N52" s="112"/>
      <c r="O52" s="121"/>
      <c r="P52" s="43">
        <v>1343.7</v>
      </c>
      <c r="Q52" s="43">
        <v>1343.78</v>
      </c>
      <c r="R52" s="44">
        <f t="shared" si="0"/>
        <v>-7.999999999992724E-2</v>
      </c>
    </row>
    <row r="53" spans="2:18" ht="25.5" x14ac:dyDescent="0.25">
      <c r="B53" s="119"/>
      <c r="C53" s="112"/>
      <c r="D53" s="111"/>
      <c r="E53" s="112"/>
      <c r="F53" s="29" t="s">
        <v>815</v>
      </c>
      <c r="G53" s="29">
        <v>311</v>
      </c>
      <c r="H53" s="29" t="s">
        <v>309</v>
      </c>
      <c r="I53" s="46" t="s">
        <v>823</v>
      </c>
      <c r="J53" s="50" t="s">
        <v>834</v>
      </c>
      <c r="K53" s="113"/>
      <c r="L53" s="113"/>
      <c r="M53" s="111"/>
      <c r="N53" s="112"/>
      <c r="O53" s="121"/>
      <c r="P53" s="43">
        <v>460.38</v>
      </c>
      <c r="Q53" s="43">
        <v>460.38</v>
      </c>
      <c r="R53" s="44">
        <f t="shared" si="0"/>
        <v>0</v>
      </c>
    </row>
    <row r="54" spans="2:18" ht="38.25" x14ac:dyDescent="0.25">
      <c r="B54" s="119"/>
      <c r="C54" s="112"/>
      <c r="D54" s="111"/>
      <c r="E54" s="112"/>
      <c r="F54" s="29" t="s">
        <v>820</v>
      </c>
      <c r="G54" s="29">
        <v>312</v>
      </c>
      <c r="H54" s="29" t="s">
        <v>483</v>
      </c>
      <c r="I54" s="46" t="s">
        <v>822</v>
      </c>
      <c r="J54" s="46" t="s">
        <v>835</v>
      </c>
      <c r="K54" s="113"/>
      <c r="L54" s="113"/>
      <c r="M54" s="111"/>
      <c r="N54" s="112"/>
      <c r="O54" s="121"/>
      <c r="P54" s="43">
        <v>1980</v>
      </c>
      <c r="Q54" s="43">
        <v>1980</v>
      </c>
      <c r="R54" s="44">
        <f t="shared" si="0"/>
        <v>0</v>
      </c>
    </row>
    <row r="55" spans="2:18" ht="38.25" x14ac:dyDescent="0.25">
      <c r="B55" s="119"/>
      <c r="C55" s="112"/>
      <c r="D55" s="111"/>
      <c r="E55" s="112"/>
      <c r="F55" s="29" t="s">
        <v>821</v>
      </c>
      <c r="G55" s="29">
        <v>313</v>
      </c>
      <c r="H55" s="29" t="s">
        <v>309</v>
      </c>
      <c r="I55" s="46" t="s">
        <v>786</v>
      </c>
      <c r="J55" s="46" t="s">
        <v>836</v>
      </c>
      <c r="K55" s="113"/>
      <c r="L55" s="113"/>
      <c r="M55" s="111"/>
      <c r="N55" s="112"/>
      <c r="O55" s="121"/>
      <c r="P55" s="43">
        <v>2204.8000000000002</v>
      </c>
      <c r="Q55" s="43">
        <v>2199.4</v>
      </c>
      <c r="R55" s="44">
        <f t="shared" si="0"/>
        <v>5.4000000000000909</v>
      </c>
    </row>
    <row r="56" spans="2:18" ht="33.75" customHeight="1" x14ac:dyDescent="0.25">
      <c r="B56" s="119">
        <v>17</v>
      </c>
      <c r="C56" s="112" t="s">
        <v>4</v>
      </c>
      <c r="D56" s="111" t="s">
        <v>803</v>
      </c>
      <c r="E56" s="112" t="s">
        <v>804</v>
      </c>
      <c r="F56" s="29" t="s">
        <v>838</v>
      </c>
      <c r="G56" s="29">
        <v>313</v>
      </c>
      <c r="H56" s="29">
        <v>75010701157</v>
      </c>
      <c r="I56" s="46" t="s">
        <v>774</v>
      </c>
      <c r="J56" s="46" t="s">
        <v>852</v>
      </c>
      <c r="K56" s="113">
        <v>42528</v>
      </c>
      <c r="L56" s="113">
        <v>42543</v>
      </c>
      <c r="M56" s="111" t="s">
        <v>837</v>
      </c>
      <c r="N56" s="112" t="s">
        <v>854</v>
      </c>
      <c r="O56" s="121" t="s">
        <v>572</v>
      </c>
      <c r="P56" s="43">
        <v>740</v>
      </c>
      <c r="Q56" s="43">
        <v>688</v>
      </c>
      <c r="R56" s="44">
        <f t="shared" si="0"/>
        <v>52</v>
      </c>
    </row>
    <row r="57" spans="2:18" ht="38.25" x14ac:dyDescent="0.25">
      <c r="B57" s="119"/>
      <c r="C57" s="112"/>
      <c r="D57" s="111"/>
      <c r="E57" s="112"/>
      <c r="F57" s="29" t="s">
        <v>839</v>
      </c>
      <c r="G57" s="29">
        <v>313</v>
      </c>
      <c r="H57" s="29">
        <v>75010701157</v>
      </c>
      <c r="I57" s="46" t="s">
        <v>774</v>
      </c>
      <c r="J57" s="46" t="s">
        <v>824</v>
      </c>
      <c r="K57" s="113"/>
      <c r="L57" s="113"/>
      <c r="M57" s="111"/>
      <c r="N57" s="112"/>
      <c r="O57" s="121"/>
      <c r="P57" s="43">
        <v>300</v>
      </c>
      <c r="Q57" s="43">
        <v>285</v>
      </c>
      <c r="R57" s="44">
        <f t="shared" si="0"/>
        <v>15</v>
      </c>
    </row>
    <row r="58" spans="2:18" ht="38.25" x14ac:dyDescent="0.25">
      <c r="B58" s="119"/>
      <c r="C58" s="112"/>
      <c r="D58" s="111"/>
      <c r="E58" s="112"/>
      <c r="F58" s="29" t="s">
        <v>840</v>
      </c>
      <c r="G58" s="29">
        <v>312</v>
      </c>
      <c r="H58" s="29">
        <v>75010148</v>
      </c>
      <c r="I58" s="46" t="s">
        <v>822</v>
      </c>
      <c r="J58" s="46" t="s">
        <v>846</v>
      </c>
      <c r="K58" s="113"/>
      <c r="L58" s="113"/>
      <c r="M58" s="111"/>
      <c r="N58" s="112"/>
      <c r="O58" s="121"/>
      <c r="P58" s="43">
        <v>2570</v>
      </c>
      <c r="Q58" s="43">
        <v>2486</v>
      </c>
      <c r="R58" s="44">
        <f t="shared" si="0"/>
        <v>84</v>
      </c>
    </row>
    <row r="59" spans="2:18" ht="38.25" x14ac:dyDescent="0.25">
      <c r="B59" s="119"/>
      <c r="C59" s="112"/>
      <c r="D59" s="111"/>
      <c r="E59" s="112"/>
      <c r="F59" s="29" t="s">
        <v>841</v>
      </c>
      <c r="G59" s="29">
        <v>313</v>
      </c>
      <c r="H59" s="29">
        <v>75010701155</v>
      </c>
      <c r="I59" s="46" t="s">
        <v>774</v>
      </c>
      <c r="J59" s="46" t="s">
        <v>847</v>
      </c>
      <c r="K59" s="113"/>
      <c r="L59" s="113"/>
      <c r="M59" s="111"/>
      <c r="N59" s="112"/>
      <c r="O59" s="121"/>
      <c r="P59" s="43">
        <v>740</v>
      </c>
      <c r="Q59" s="43">
        <v>688</v>
      </c>
      <c r="R59" s="44">
        <f t="shared" si="0"/>
        <v>52</v>
      </c>
    </row>
    <row r="60" spans="2:18" ht="29.25" customHeight="1" x14ac:dyDescent="0.25">
      <c r="B60" s="119"/>
      <c r="C60" s="112"/>
      <c r="D60" s="111"/>
      <c r="E60" s="112"/>
      <c r="F60" s="29" t="s">
        <v>842</v>
      </c>
      <c r="G60" s="29">
        <v>313</v>
      </c>
      <c r="H60" s="29">
        <v>730418</v>
      </c>
      <c r="I60" s="46" t="s">
        <v>786</v>
      </c>
      <c r="J60" s="46" t="s">
        <v>848</v>
      </c>
      <c r="K60" s="113"/>
      <c r="L60" s="113"/>
      <c r="M60" s="111"/>
      <c r="N60" s="112"/>
      <c r="O60" s="121"/>
      <c r="P60" s="43">
        <v>714</v>
      </c>
      <c r="Q60" s="43">
        <v>684.89</v>
      </c>
      <c r="R60" s="44">
        <f t="shared" si="0"/>
        <v>29.110000000000014</v>
      </c>
    </row>
    <row r="61" spans="2:18" x14ac:dyDescent="0.25">
      <c r="B61" s="119"/>
      <c r="C61" s="112"/>
      <c r="D61" s="111"/>
      <c r="E61" s="112"/>
      <c r="F61" s="29" t="s">
        <v>843</v>
      </c>
      <c r="G61" s="29">
        <v>313</v>
      </c>
      <c r="H61" s="29">
        <v>840103</v>
      </c>
      <c r="I61" s="29" t="s">
        <v>853</v>
      </c>
      <c r="J61" s="46" t="s">
        <v>849</v>
      </c>
      <c r="K61" s="113"/>
      <c r="L61" s="113"/>
      <c r="M61" s="111"/>
      <c r="N61" s="112"/>
      <c r="O61" s="121"/>
      <c r="P61" s="43">
        <v>2000</v>
      </c>
      <c r="Q61" s="43">
        <v>1892.11</v>
      </c>
      <c r="R61" s="44">
        <f t="shared" si="0"/>
        <v>107.8900000000001</v>
      </c>
    </row>
    <row r="62" spans="2:18" ht="37.5" customHeight="1" x14ac:dyDescent="0.25">
      <c r="B62" s="119"/>
      <c r="C62" s="112"/>
      <c r="D62" s="111"/>
      <c r="E62" s="112"/>
      <c r="F62" s="29" t="s">
        <v>844</v>
      </c>
      <c r="G62" s="29">
        <v>313</v>
      </c>
      <c r="H62" s="29">
        <v>75010701163</v>
      </c>
      <c r="I62" s="46" t="s">
        <v>774</v>
      </c>
      <c r="J62" s="46" t="s">
        <v>850</v>
      </c>
      <c r="K62" s="113"/>
      <c r="L62" s="113"/>
      <c r="M62" s="111"/>
      <c r="N62" s="112"/>
      <c r="O62" s="121"/>
      <c r="P62" s="43">
        <v>740</v>
      </c>
      <c r="Q62" s="43">
        <v>688</v>
      </c>
      <c r="R62" s="44">
        <f t="shared" si="0"/>
        <v>52</v>
      </c>
    </row>
    <row r="63" spans="2:18" ht="38.25" x14ac:dyDescent="0.25">
      <c r="B63" s="119"/>
      <c r="C63" s="112"/>
      <c r="D63" s="111"/>
      <c r="E63" s="112"/>
      <c r="F63" s="29" t="s">
        <v>845</v>
      </c>
      <c r="G63" s="29">
        <v>313</v>
      </c>
      <c r="H63" s="29">
        <v>75010701163</v>
      </c>
      <c r="I63" s="46" t="s">
        <v>774</v>
      </c>
      <c r="J63" s="46" t="s">
        <v>851</v>
      </c>
      <c r="K63" s="113"/>
      <c r="L63" s="113"/>
      <c r="M63" s="111"/>
      <c r="N63" s="112"/>
      <c r="O63" s="121"/>
      <c r="P63" s="43">
        <v>740</v>
      </c>
      <c r="Q63" s="43">
        <v>688</v>
      </c>
      <c r="R63" s="44">
        <f t="shared" si="0"/>
        <v>52</v>
      </c>
    </row>
    <row r="64" spans="2:18" x14ac:dyDescent="0.25">
      <c r="B64" s="119">
        <v>18</v>
      </c>
      <c r="C64" s="112" t="s">
        <v>1494</v>
      </c>
      <c r="D64" s="111" t="s">
        <v>1484</v>
      </c>
      <c r="E64" s="112" t="s">
        <v>1485</v>
      </c>
      <c r="F64" s="29" t="s">
        <v>1486</v>
      </c>
      <c r="G64" s="123">
        <v>211</v>
      </c>
      <c r="H64" s="29" t="s">
        <v>294</v>
      </c>
      <c r="I64" s="114" t="s">
        <v>1487</v>
      </c>
      <c r="J64" s="29" t="s">
        <v>1488</v>
      </c>
      <c r="K64" s="113">
        <v>42538</v>
      </c>
      <c r="L64" s="113">
        <v>42538</v>
      </c>
      <c r="M64" s="111" t="s">
        <v>1491</v>
      </c>
      <c r="N64" s="112" t="s">
        <v>1492</v>
      </c>
      <c r="O64" s="121" t="s">
        <v>1493</v>
      </c>
      <c r="P64" s="43">
        <v>2600</v>
      </c>
      <c r="Q64" s="43">
        <v>2600</v>
      </c>
      <c r="R64" s="43">
        <f>+P64-Q64</f>
        <v>0</v>
      </c>
    </row>
    <row r="65" spans="1:18" x14ac:dyDescent="0.25">
      <c r="B65" s="119"/>
      <c r="C65" s="112"/>
      <c r="D65" s="111"/>
      <c r="E65" s="112"/>
      <c r="F65" s="29" t="s">
        <v>1489</v>
      </c>
      <c r="G65" s="123"/>
      <c r="H65" s="29" t="s">
        <v>727</v>
      </c>
      <c r="I65" s="114"/>
      <c r="J65" s="29" t="s">
        <v>1490</v>
      </c>
      <c r="K65" s="113"/>
      <c r="L65" s="111"/>
      <c r="M65" s="111"/>
      <c r="N65" s="112"/>
      <c r="O65" s="111"/>
      <c r="P65" s="43">
        <v>500</v>
      </c>
      <c r="Q65" s="43">
        <v>500</v>
      </c>
      <c r="R65" s="43">
        <f>+P65-Q65</f>
        <v>0</v>
      </c>
    </row>
    <row r="66" spans="1:18" ht="76.5" x14ac:dyDescent="0.25">
      <c r="B66" s="56">
        <v>19</v>
      </c>
      <c r="C66" s="60" t="s">
        <v>1025</v>
      </c>
      <c r="D66" s="53" t="s">
        <v>1026</v>
      </c>
      <c r="E66" s="93" t="s">
        <v>1027</v>
      </c>
      <c r="F66" s="53" t="s">
        <v>1028</v>
      </c>
      <c r="G66" s="53">
        <v>312</v>
      </c>
      <c r="H66" s="53" t="s">
        <v>1029</v>
      </c>
      <c r="I66" s="46" t="s">
        <v>822</v>
      </c>
      <c r="J66" s="29" t="s">
        <v>1030</v>
      </c>
      <c r="K66" s="48">
        <v>42545</v>
      </c>
      <c r="L66" s="41">
        <v>42565</v>
      </c>
      <c r="M66" s="29" t="s">
        <v>1031</v>
      </c>
      <c r="N66" s="46" t="s">
        <v>1032</v>
      </c>
      <c r="O66" s="57" t="s">
        <v>1033</v>
      </c>
      <c r="P66" s="43">
        <v>5551</v>
      </c>
      <c r="Q66" s="43">
        <v>5551</v>
      </c>
      <c r="R66" s="44">
        <f t="shared" si="0"/>
        <v>0</v>
      </c>
    </row>
    <row r="67" spans="1:18" ht="76.5" x14ac:dyDescent="0.25">
      <c r="B67" s="56">
        <v>20</v>
      </c>
      <c r="C67" s="46" t="s">
        <v>1494</v>
      </c>
      <c r="D67" s="29" t="s">
        <v>1478</v>
      </c>
      <c r="E67" s="46" t="s">
        <v>1479</v>
      </c>
      <c r="F67" s="29" t="s">
        <v>1480</v>
      </c>
      <c r="G67" s="29">
        <v>211</v>
      </c>
      <c r="H67" s="29" t="s">
        <v>727</v>
      </c>
      <c r="I67" s="60" t="s">
        <v>1481</v>
      </c>
      <c r="J67" s="29" t="s">
        <v>1447</v>
      </c>
      <c r="K67" s="41">
        <v>42563</v>
      </c>
      <c r="L67" s="41">
        <v>42563</v>
      </c>
      <c r="M67" s="47" t="s">
        <v>1482</v>
      </c>
      <c r="N67" s="46" t="s">
        <v>1483</v>
      </c>
      <c r="O67" s="42" t="s">
        <v>596</v>
      </c>
      <c r="P67" s="58">
        <v>4300</v>
      </c>
      <c r="Q67" s="58">
        <v>4300</v>
      </c>
      <c r="R67" s="71">
        <f>+P67-Q67</f>
        <v>0</v>
      </c>
    </row>
    <row r="68" spans="1:18" ht="36.75" customHeight="1" x14ac:dyDescent="0.25">
      <c r="B68" s="119">
        <v>21</v>
      </c>
      <c r="C68" s="112" t="s">
        <v>4</v>
      </c>
      <c r="D68" s="111" t="s">
        <v>1403</v>
      </c>
      <c r="E68" s="122" t="s">
        <v>1406</v>
      </c>
      <c r="F68" s="46" t="s">
        <v>1404</v>
      </c>
      <c r="G68" s="114">
        <v>312</v>
      </c>
      <c r="H68" s="53" t="s">
        <v>1407</v>
      </c>
      <c r="I68" s="122" t="s">
        <v>822</v>
      </c>
      <c r="J68" s="95" t="s">
        <v>2069</v>
      </c>
      <c r="K68" s="113">
        <v>42577</v>
      </c>
      <c r="L68" s="113">
        <v>42590</v>
      </c>
      <c r="M68" s="111" t="s">
        <v>1408</v>
      </c>
      <c r="N68" s="111" t="s">
        <v>1409</v>
      </c>
      <c r="O68" s="121" t="s">
        <v>1410</v>
      </c>
      <c r="P68" s="128">
        <v>19573</v>
      </c>
      <c r="Q68" s="128">
        <v>11380</v>
      </c>
      <c r="R68" s="128">
        <f>+P68-Q68</f>
        <v>8193</v>
      </c>
    </row>
    <row r="69" spans="1:18" ht="36" customHeight="1" x14ac:dyDescent="0.25">
      <c r="B69" s="119"/>
      <c r="C69" s="112"/>
      <c r="D69" s="111"/>
      <c r="E69" s="122"/>
      <c r="F69" s="46" t="s">
        <v>1405</v>
      </c>
      <c r="G69" s="114"/>
      <c r="H69" s="53" t="s">
        <v>309</v>
      </c>
      <c r="I69" s="122"/>
      <c r="J69" s="95" t="s">
        <v>2070</v>
      </c>
      <c r="K69" s="113"/>
      <c r="L69" s="113"/>
      <c r="M69" s="111"/>
      <c r="N69" s="111"/>
      <c r="O69" s="121"/>
      <c r="P69" s="128"/>
      <c r="Q69" s="128"/>
      <c r="R69" s="128"/>
    </row>
    <row r="70" spans="1:18" ht="25.5" x14ac:dyDescent="0.25">
      <c r="B70" s="119">
        <v>22</v>
      </c>
      <c r="C70" s="112" t="s">
        <v>109</v>
      </c>
      <c r="D70" s="111" t="s">
        <v>1411</v>
      </c>
      <c r="E70" s="122" t="s">
        <v>1412</v>
      </c>
      <c r="F70" s="46" t="s">
        <v>1413</v>
      </c>
      <c r="G70" s="111">
        <v>313</v>
      </c>
      <c r="H70" s="53" t="s">
        <v>1068</v>
      </c>
      <c r="I70" s="112" t="s">
        <v>774</v>
      </c>
      <c r="J70" s="94" t="s">
        <v>1417</v>
      </c>
      <c r="K70" s="113">
        <v>42577</v>
      </c>
      <c r="L70" s="113">
        <v>42580</v>
      </c>
      <c r="M70" s="111" t="s">
        <v>1408</v>
      </c>
      <c r="N70" s="111" t="s">
        <v>1418</v>
      </c>
      <c r="O70" s="121" t="s">
        <v>1388</v>
      </c>
      <c r="P70" s="59">
        <v>2043.44</v>
      </c>
      <c r="Q70" s="59">
        <v>2065.6799999999998</v>
      </c>
      <c r="R70" s="59">
        <f>+P70-Q70</f>
        <v>-22.239999999999782</v>
      </c>
    </row>
    <row r="71" spans="1:18" ht="45" customHeight="1" x14ac:dyDescent="0.25">
      <c r="B71" s="119"/>
      <c r="C71" s="112"/>
      <c r="D71" s="111"/>
      <c r="E71" s="122"/>
      <c r="F71" s="46" t="s">
        <v>1414</v>
      </c>
      <c r="G71" s="111"/>
      <c r="H71" s="53" t="s">
        <v>1416</v>
      </c>
      <c r="I71" s="112"/>
      <c r="J71" s="94" t="s">
        <v>2068</v>
      </c>
      <c r="K71" s="113"/>
      <c r="L71" s="113"/>
      <c r="M71" s="111"/>
      <c r="N71" s="111"/>
      <c r="O71" s="121"/>
      <c r="P71" s="59">
        <v>4166.3999999999996</v>
      </c>
      <c r="Q71" s="59">
        <f>10156-Q70-Q72</f>
        <v>3897.04</v>
      </c>
      <c r="R71" s="59">
        <f>+P71-Q71</f>
        <v>269.35999999999967</v>
      </c>
    </row>
    <row r="72" spans="1:18" ht="38.25" x14ac:dyDescent="0.25">
      <c r="B72" s="119"/>
      <c r="C72" s="112"/>
      <c r="D72" s="111"/>
      <c r="E72" s="122"/>
      <c r="F72" s="46" t="s">
        <v>1415</v>
      </c>
      <c r="G72" s="111"/>
      <c r="H72" s="53" t="s">
        <v>309</v>
      </c>
      <c r="I72" s="112"/>
      <c r="J72" s="94" t="s">
        <v>2067</v>
      </c>
      <c r="K72" s="113"/>
      <c r="L72" s="113"/>
      <c r="M72" s="111"/>
      <c r="N72" s="111"/>
      <c r="O72" s="121"/>
      <c r="P72" s="59">
        <v>4684.96</v>
      </c>
      <c r="Q72" s="59">
        <v>4193.28</v>
      </c>
      <c r="R72" s="59">
        <f>+P72-Q72</f>
        <v>491.68000000000029</v>
      </c>
    </row>
    <row r="73" spans="1:18" x14ac:dyDescent="0.25">
      <c r="B73" s="119">
        <v>23</v>
      </c>
      <c r="C73" s="112" t="s">
        <v>1494</v>
      </c>
      <c r="D73" s="111" t="s">
        <v>1495</v>
      </c>
      <c r="E73" s="122" t="s">
        <v>1496</v>
      </c>
      <c r="F73" s="29" t="s">
        <v>1499</v>
      </c>
      <c r="G73" s="111">
        <v>211</v>
      </c>
      <c r="H73" s="29" t="s">
        <v>294</v>
      </c>
      <c r="I73" s="60" t="s">
        <v>1497</v>
      </c>
      <c r="J73" s="29" t="s">
        <v>1498</v>
      </c>
      <c r="K73" s="113">
        <v>42587</v>
      </c>
      <c r="L73" s="113">
        <v>42587</v>
      </c>
      <c r="M73" s="111" t="s">
        <v>1504</v>
      </c>
      <c r="N73" s="112" t="s">
        <v>1483</v>
      </c>
      <c r="O73" s="121" t="s">
        <v>596</v>
      </c>
      <c r="P73" s="43">
        <v>40</v>
      </c>
      <c r="Q73" s="43">
        <v>40</v>
      </c>
      <c r="R73" s="77">
        <f t="shared" ref="R73:R78" si="1">+P73-Q73</f>
        <v>0</v>
      </c>
    </row>
    <row r="74" spans="1:18" x14ac:dyDescent="0.25">
      <c r="B74" s="119"/>
      <c r="C74" s="112"/>
      <c r="D74" s="111"/>
      <c r="E74" s="122"/>
      <c r="F74" s="29" t="s">
        <v>1501</v>
      </c>
      <c r="G74" s="111"/>
      <c r="H74" s="29" t="s">
        <v>1422</v>
      </c>
      <c r="I74" s="60" t="s">
        <v>1423</v>
      </c>
      <c r="J74" s="29" t="s">
        <v>1500</v>
      </c>
      <c r="K74" s="113"/>
      <c r="L74" s="111"/>
      <c r="M74" s="111"/>
      <c r="N74" s="112"/>
      <c r="O74" s="111"/>
      <c r="P74" s="43">
        <f>620+480+400</f>
        <v>1500</v>
      </c>
      <c r="Q74" s="43">
        <v>1500</v>
      </c>
      <c r="R74" s="77">
        <f t="shared" si="1"/>
        <v>0</v>
      </c>
    </row>
    <row r="75" spans="1:18" x14ac:dyDescent="0.25">
      <c r="B75" s="119"/>
      <c r="C75" s="112"/>
      <c r="D75" s="111"/>
      <c r="E75" s="122"/>
      <c r="F75" s="29" t="s">
        <v>1502</v>
      </c>
      <c r="G75" s="111"/>
      <c r="H75" s="29" t="s">
        <v>294</v>
      </c>
      <c r="I75" s="60" t="s">
        <v>856</v>
      </c>
      <c r="J75" s="29" t="s">
        <v>1503</v>
      </c>
      <c r="K75" s="113"/>
      <c r="L75" s="111"/>
      <c r="M75" s="111"/>
      <c r="N75" s="112"/>
      <c r="O75" s="111"/>
      <c r="P75" s="43">
        <v>6500</v>
      </c>
      <c r="Q75" s="43">
        <v>6500</v>
      </c>
      <c r="R75" s="77">
        <f t="shared" si="1"/>
        <v>0</v>
      </c>
    </row>
    <row r="76" spans="1:18" ht="25.5" x14ac:dyDescent="0.25">
      <c r="B76" s="119">
        <v>24</v>
      </c>
      <c r="C76" s="112" t="s">
        <v>1494</v>
      </c>
      <c r="D76" s="111" t="s">
        <v>1458</v>
      </c>
      <c r="E76" s="122" t="s">
        <v>1459</v>
      </c>
      <c r="F76" s="47" t="s">
        <v>1472</v>
      </c>
      <c r="G76" s="111">
        <v>312</v>
      </c>
      <c r="H76" s="29" t="s">
        <v>1464</v>
      </c>
      <c r="I76" s="127" t="s">
        <v>822</v>
      </c>
      <c r="J76" s="61" t="s">
        <v>1467</v>
      </c>
      <c r="K76" s="113">
        <v>42590</v>
      </c>
      <c r="L76" s="113">
        <v>42600</v>
      </c>
      <c r="M76" s="111" t="s">
        <v>782</v>
      </c>
      <c r="N76" s="112" t="s">
        <v>1466</v>
      </c>
      <c r="O76" s="121" t="s">
        <v>1033</v>
      </c>
      <c r="P76" s="43">
        <v>5551</v>
      </c>
      <c r="Q76" s="43">
        <v>5551</v>
      </c>
      <c r="R76" s="43">
        <f t="shared" si="1"/>
        <v>0</v>
      </c>
    </row>
    <row r="77" spans="1:18" x14ac:dyDescent="0.25">
      <c r="B77" s="119"/>
      <c r="C77" s="112"/>
      <c r="D77" s="111"/>
      <c r="E77" s="122"/>
      <c r="F77" s="47" t="s">
        <v>1473</v>
      </c>
      <c r="G77" s="111"/>
      <c r="H77" s="29" t="s">
        <v>1465</v>
      </c>
      <c r="I77" s="127"/>
      <c r="J77" s="62" t="s">
        <v>1468</v>
      </c>
      <c r="K77" s="113"/>
      <c r="L77" s="113"/>
      <c r="M77" s="111"/>
      <c r="N77" s="112"/>
      <c r="O77" s="111"/>
      <c r="P77" s="43">
        <v>5551</v>
      </c>
      <c r="Q77" s="43">
        <v>5551</v>
      </c>
      <c r="R77" s="43">
        <f t="shared" si="1"/>
        <v>0</v>
      </c>
    </row>
    <row r="78" spans="1:18" ht="63.75" x14ac:dyDescent="0.25">
      <c r="B78" s="56">
        <v>25</v>
      </c>
      <c r="C78" s="46" t="s">
        <v>1494</v>
      </c>
      <c r="D78" s="29" t="s">
        <v>1469</v>
      </c>
      <c r="E78" s="46" t="s">
        <v>1470</v>
      </c>
      <c r="F78" s="29" t="s">
        <v>1471</v>
      </c>
      <c r="G78" s="47">
        <v>211</v>
      </c>
      <c r="H78" s="47" t="s">
        <v>349</v>
      </c>
      <c r="I78" s="60" t="s">
        <v>856</v>
      </c>
      <c r="J78" s="29" t="s">
        <v>1474</v>
      </c>
      <c r="K78" s="41">
        <v>42591</v>
      </c>
      <c r="L78" s="41">
        <v>42591</v>
      </c>
      <c r="M78" s="47" t="s">
        <v>1475</v>
      </c>
      <c r="N78" s="46" t="s">
        <v>1476</v>
      </c>
      <c r="O78" s="42" t="s">
        <v>1477</v>
      </c>
      <c r="P78" s="58">
        <v>1925</v>
      </c>
      <c r="Q78" s="58">
        <v>1925</v>
      </c>
      <c r="R78" s="78">
        <f t="shared" si="1"/>
        <v>0</v>
      </c>
    </row>
    <row r="79" spans="1:18" ht="25.5" x14ac:dyDescent="0.25">
      <c r="A79" t="s">
        <v>1449</v>
      </c>
      <c r="B79" s="56">
        <v>26</v>
      </c>
      <c r="C79" s="46" t="s">
        <v>1494</v>
      </c>
      <c r="D79" s="29" t="s">
        <v>1419</v>
      </c>
      <c r="E79" s="29" t="s">
        <v>1420</v>
      </c>
      <c r="F79" s="63" t="s">
        <v>1421</v>
      </c>
      <c r="G79" s="53">
        <v>211</v>
      </c>
      <c r="H79" s="63" t="s">
        <v>1422</v>
      </c>
      <c r="I79" s="53" t="s">
        <v>1423</v>
      </c>
      <c r="J79" s="28" t="s">
        <v>1425</v>
      </c>
      <c r="K79" s="48">
        <v>42593</v>
      </c>
      <c r="L79" s="41">
        <v>42594</v>
      </c>
      <c r="M79" s="29" t="s">
        <v>1426</v>
      </c>
      <c r="N79" s="46" t="s">
        <v>1427</v>
      </c>
      <c r="O79" s="64" t="s">
        <v>1428</v>
      </c>
      <c r="P79" s="65">
        <v>10306</v>
      </c>
      <c r="Q79" s="65">
        <v>9783.9699999999993</v>
      </c>
      <c r="R79" s="65">
        <f>+P79-Q79</f>
        <v>522.03000000000065</v>
      </c>
    </row>
    <row r="80" spans="1:18" ht="121.5" customHeight="1" x14ac:dyDescent="0.25">
      <c r="B80" s="119">
        <v>27</v>
      </c>
      <c r="C80" s="112" t="s">
        <v>109</v>
      </c>
      <c r="D80" s="111" t="s">
        <v>1429</v>
      </c>
      <c r="E80" s="104" t="s">
        <v>2081</v>
      </c>
      <c r="F80" s="63" t="s">
        <v>1430</v>
      </c>
      <c r="G80" s="53">
        <v>313</v>
      </c>
      <c r="H80" s="66" t="s">
        <v>309</v>
      </c>
      <c r="I80" s="46" t="s">
        <v>786</v>
      </c>
      <c r="J80" s="28" t="s">
        <v>1432</v>
      </c>
      <c r="K80" s="113">
        <v>42593</v>
      </c>
      <c r="L80" s="126">
        <v>42594</v>
      </c>
      <c r="M80" s="111" t="s">
        <v>1434</v>
      </c>
      <c r="N80" s="112" t="s">
        <v>1435</v>
      </c>
      <c r="O80" s="121" t="s">
        <v>1436</v>
      </c>
      <c r="P80" s="68">
        <v>14202</v>
      </c>
      <c r="Q80" s="43">
        <v>11300</v>
      </c>
      <c r="R80" s="125">
        <f>(P80+P81)-Q80</f>
        <v>4771</v>
      </c>
    </row>
    <row r="81" spans="1:18" ht="25.5" x14ac:dyDescent="0.25">
      <c r="B81" s="119"/>
      <c r="C81" s="112"/>
      <c r="D81" s="111"/>
      <c r="E81" s="103"/>
      <c r="F81" s="63" t="s">
        <v>1431</v>
      </c>
      <c r="G81" s="53">
        <v>311</v>
      </c>
      <c r="H81" s="53" t="s">
        <v>309</v>
      </c>
      <c r="I81" s="46" t="s">
        <v>823</v>
      </c>
      <c r="J81" s="60" t="s">
        <v>1433</v>
      </c>
      <c r="K81" s="113"/>
      <c r="L81" s="126"/>
      <c r="M81" s="111"/>
      <c r="N81" s="112"/>
      <c r="O81" s="111"/>
      <c r="P81" s="68">
        <v>1869</v>
      </c>
      <c r="Q81" s="43"/>
      <c r="R81" s="125"/>
    </row>
    <row r="82" spans="1:18" ht="114.75" x14ac:dyDescent="0.25">
      <c r="B82" s="56">
        <v>28</v>
      </c>
      <c r="C82" s="46" t="s">
        <v>1494</v>
      </c>
      <c r="D82" s="46" t="s">
        <v>1505</v>
      </c>
      <c r="E82" s="50" t="s">
        <v>1506</v>
      </c>
      <c r="F82" s="29" t="s">
        <v>1507</v>
      </c>
      <c r="G82" s="29">
        <v>211</v>
      </c>
      <c r="H82" s="29" t="s">
        <v>294</v>
      </c>
      <c r="I82" s="60" t="s">
        <v>856</v>
      </c>
      <c r="J82" s="29" t="s">
        <v>1508</v>
      </c>
      <c r="K82" s="41">
        <v>42598</v>
      </c>
      <c r="L82" s="41">
        <v>42599</v>
      </c>
      <c r="M82" s="29" t="s">
        <v>1509</v>
      </c>
      <c r="N82" s="29" t="s">
        <v>960</v>
      </c>
      <c r="O82" s="42" t="s">
        <v>961</v>
      </c>
      <c r="P82" s="43">
        <v>30000</v>
      </c>
      <c r="Q82" s="43">
        <v>30000</v>
      </c>
      <c r="R82" s="77">
        <f t="shared" ref="R82:R90" si="2">+P82-Q82</f>
        <v>0</v>
      </c>
    </row>
    <row r="83" spans="1:18" ht="153" x14ac:dyDescent="0.25">
      <c r="B83" s="56">
        <v>29</v>
      </c>
      <c r="C83" s="46" t="s">
        <v>109</v>
      </c>
      <c r="D83" s="29" t="s">
        <v>1437</v>
      </c>
      <c r="E83" s="46" t="s">
        <v>1438</v>
      </c>
      <c r="F83" s="50" t="s">
        <v>1439</v>
      </c>
      <c r="G83" s="69" t="s">
        <v>1440</v>
      </c>
      <c r="H83" s="70" t="s">
        <v>1441</v>
      </c>
      <c r="I83" s="47" t="s">
        <v>1442</v>
      </c>
      <c r="J83" s="30" t="s">
        <v>1442</v>
      </c>
      <c r="K83" s="41">
        <v>42606</v>
      </c>
      <c r="L83" s="73">
        <v>42620</v>
      </c>
      <c r="M83" s="47" t="s">
        <v>1408</v>
      </c>
      <c r="N83" s="46" t="s">
        <v>1443</v>
      </c>
      <c r="O83" s="57" t="s">
        <v>46</v>
      </c>
      <c r="P83" s="29">
        <v>15138.6</v>
      </c>
      <c r="Q83" s="71">
        <v>13490</v>
      </c>
      <c r="R83" s="71">
        <f t="shared" si="2"/>
        <v>1648.6000000000004</v>
      </c>
    </row>
    <row r="84" spans="1:18" ht="51" x14ac:dyDescent="0.25">
      <c r="B84" s="56">
        <v>30</v>
      </c>
      <c r="C84" s="46" t="s">
        <v>1494</v>
      </c>
      <c r="D84" s="53" t="s">
        <v>1444</v>
      </c>
      <c r="E84" s="50" t="s">
        <v>1445</v>
      </c>
      <c r="F84" s="72" t="s">
        <v>1446</v>
      </c>
      <c r="G84" s="29">
        <v>211</v>
      </c>
      <c r="H84" s="72" t="s">
        <v>1217</v>
      </c>
      <c r="I84" s="29" t="s">
        <v>1423</v>
      </c>
      <c r="J84" s="29" t="s">
        <v>1447</v>
      </c>
      <c r="K84" s="41">
        <v>42608</v>
      </c>
      <c r="L84" s="73">
        <v>42612</v>
      </c>
      <c r="M84" s="29" t="s">
        <v>1510</v>
      </c>
      <c r="N84" s="46" t="s">
        <v>1448</v>
      </c>
      <c r="O84" s="42" t="s">
        <v>1428</v>
      </c>
      <c r="P84" s="29">
        <v>12294</v>
      </c>
      <c r="Q84" s="29">
        <v>11678.07</v>
      </c>
      <c r="R84" s="29">
        <f t="shared" si="2"/>
        <v>615.93000000000029</v>
      </c>
    </row>
    <row r="85" spans="1:18" ht="38.25" x14ac:dyDescent="0.25">
      <c r="B85" s="119">
        <v>31</v>
      </c>
      <c r="C85" s="112" t="s">
        <v>109</v>
      </c>
      <c r="D85" s="111" t="s">
        <v>1450</v>
      </c>
      <c r="E85" s="112" t="s">
        <v>1451</v>
      </c>
      <c r="F85" s="53" t="s">
        <v>1460</v>
      </c>
      <c r="G85" s="111">
        <v>313</v>
      </c>
      <c r="H85" s="63" t="s">
        <v>1452</v>
      </c>
      <c r="I85" s="46" t="s">
        <v>1456</v>
      </c>
      <c r="J85" s="99" t="s">
        <v>2066</v>
      </c>
      <c r="K85" s="113">
        <v>42608</v>
      </c>
      <c r="L85" s="124">
        <v>42620</v>
      </c>
      <c r="M85" s="111" t="s">
        <v>1511</v>
      </c>
      <c r="N85" s="112" t="s">
        <v>1457</v>
      </c>
      <c r="O85" s="121" t="s">
        <v>1388</v>
      </c>
      <c r="P85" s="59">
        <v>1148.8800000000001</v>
      </c>
      <c r="Q85" s="59">
        <v>1010.4</v>
      </c>
      <c r="R85" s="59">
        <f t="shared" si="2"/>
        <v>138.48000000000013</v>
      </c>
    </row>
    <row r="86" spans="1:18" ht="38.25" x14ac:dyDescent="0.25">
      <c r="B86" s="119"/>
      <c r="C86" s="112"/>
      <c r="D86" s="111"/>
      <c r="E86" s="112"/>
      <c r="F86" s="53" t="s">
        <v>1461</v>
      </c>
      <c r="G86" s="111"/>
      <c r="H86" s="63" t="s">
        <v>1453</v>
      </c>
      <c r="I86" s="46" t="s">
        <v>786</v>
      </c>
      <c r="J86" s="98" t="s">
        <v>2065</v>
      </c>
      <c r="K86" s="113"/>
      <c r="L86" s="124"/>
      <c r="M86" s="111"/>
      <c r="N86" s="112"/>
      <c r="O86" s="121"/>
      <c r="P86" s="59">
        <v>777</v>
      </c>
      <c r="Q86" s="59">
        <v>869.43</v>
      </c>
      <c r="R86" s="59">
        <f t="shared" si="2"/>
        <v>-92.42999999999995</v>
      </c>
    </row>
    <row r="87" spans="1:18" ht="38.25" x14ac:dyDescent="0.25">
      <c r="B87" s="119"/>
      <c r="C87" s="112"/>
      <c r="D87" s="111"/>
      <c r="E87" s="112"/>
      <c r="F87" s="53" t="s">
        <v>1462</v>
      </c>
      <c r="G87" s="111"/>
      <c r="H87" s="63" t="s">
        <v>1454</v>
      </c>
      <c r="I87" s="46" t="s">
        <v>1456</v>
      </c>
      <c r="J87" s="99" t="s">
        <v>2064</v>
      </c>
      <c r="K87" s="113"/>
      <c r="L87" s="124"/>
      <c r="M87" s="111"/>
      <c r="N87" s="112"/>
      <c r="O87" s="121"/>
      <c r="P87" s="59">
        <v>1397</v>
      </c>
      <c r="Q87" s="59">
        <v>1100.73</v>
      </c>
      <c r="R87" s="59">
        <f t="shared" si="2"/>
        <v>296.27</v>
      </c>
    </row>
    <row r="88" spans="1:18" ht="38.25" x14ac:dyDescent="0.25">
      <c r="B88" s="119"/>
      <c r="C88" s="112"/>
      <c r="D88" s="111"/>
      <c r="E88" s="112"/>
      <c r="F88" s="53" t="s">
        <v>1463</v>
      </c>
      <c r="G88" s="111"/>
      <c r="H88" s="63" t="s">
        <v>1455</v>
      </c>
      <c r="I88" s="46" t="s">
        <v>786</v>
      </c>
      <c r="J88" s="98" t="s">
        <v>2063</v>
      </c>
      <c r="K88" s="113"/>
      <c r="L88" s="124"/>
      <c r="M88" s="111"/>
      <c r="N88" s="112"/>
      <c r="O88" s="121"/>
      <c r="P88" s="59">
        <v>3550</v>
      </c>
      <c r="Q88" s="59">
        <v>2550</v>
      </c>
      <c r="R88" s="59">
        <f t="shared" si="2"/>
        <v>1000</v>
      </c>
    </row>
    <row r="89" spans="1:18" ht="37.5" customHeight="1" x14ac:dyDescent="0.25">
      <c r="A89" s="35"/>
      <c r="B89" s="29">
        <v>32</v>
      </c>
      <c r="C89" s="60" t="s">
        <v>1494</v>
      </c>
      <c r="D89" s="47" t="s">
        <v>1720</v>
      </c>
      <c r="E89" s="46" t="s">
        <v>1721</v>
      </c>
      <c r="F89" s="30" t="s">
        <v>1722</v>
      </c>
      <c r="G89" s="29">
        <v>211</v>
      </c>
      <c r="H89" s="29" t="s">
        <v>1723</v>
      </c>
      <c r="I89" s="60" t="s">
        <v>856</v>
      </c>
      <c r="J89" s="29" t="s">
        <v>1724</v>
      </c>
      <c r="K89" s="41">
        <v>42668</v>
      </c>
      <c r="L89" s="41">
        <v>42668</v>
      </c>
      <c r="M89" s="29" t="s">
        <v>1511</v>
      </c>
      <c r="N89" s="29" t="s">
        <v>1725</v>
      </c>
      <c r="O89" s="57" t="s">
        <v>111</v>
      </c>
      <c r="P89" s="68">
        <v>4375</v>
      </c>
      <c r="Q89" s="68">
        <v>4375</v>
      </c>
      <c r="R89" s="71">
        <f t="shared" si="2"/>
        <v>0</v>
      </c>
    </row>
    <row r="90" spans="1:18" ht="38.25" x14ac:dyDescent="0.25">
      <c r="B90" s="119">
        <v>33</v>
      </c>
      <c r="C90" s="114" t="s">
        <v>109</v>
      </c>
      <c r="D90" s="112" t="s">
        <v>1961</v>
      </c>
      <c r="E90" s="112" t="s">
        <v>1962</v>
      </c>
      <c r="F90" s="53" t="s">
        <v>1972</v>
      </c>
      <c r="G90" s="111">
        <v>313</v>
      </c>
      <c r="H90" s="47" t="s">
        <v>819</v>
      </c>
      <c r="I90" s="46" t="s">
        <v>1456</v>
      </c>
      <c r="J90" s="95" t="s">
        <v>2062</v>
      </c>
      <c r="K90" s="113">
        <v>42720</v>
      </c>
      <c r="L90" s="113">
        <v>42734</v>
      </c>
      <c r="M90" s="111" t="s">
        <v>837</v>
      </c>
      <c r="N90" s="112" t="s">
        <v>1970</v>
      </c>
      <c r="O90" s="121" t="s">
        <v>29</v>
      </c>
      <c r="P90" s="68">
        <v>2194.3000000000002</v>
      </c>
      <c r="Q90" s="68">
        <v>2134.25</v>
      </c>
      <c r="R90" s="68">
        <f t="shared" si="2"/>
        <v>60.050000000000182</v>
      </c>
    </row>
    <row r="91" spans="1:18" ht="38.25" x14ac:dyDescent="0.25">
      <c r="B91" s="119"/>
      <c r="C91" s="114"/>
      <c r="D91" s="112"/>
      <c r="E91" s="112"/>
      <c r="F91" s="53" t="s">
        <v>1973</v>
      </c>
      <c r="G91" s="111"/>
      <c r="H91" s="47" t="s">
        <v>819</v>
      </c>
      <c r="I91" s="46" t="s">
        <v>1456</v>
      </c>
      <c r="J91" s="95" t="s">
        <v>2061</v>
      </c>
      <c r="K91" s="113"/>
      <c r="L91" s="111"/>
      <c r="M91" s="111"/>
      <c r="N91" s="112"/>
      <c r="O91" s="111"/>
      <c r="P91" s="68">
        <v>1946</v>
      </c>
      <c r="Q91" s="68">
        <v>1934.9</v>
      </c>
      <c r="R91" s="68">
        <f t="shared" ref="R91:R103" si="3">+P91-Q91</f>
        <v>11.099999999999909</v>
      </c>
    </row>
    <row r="92" spans="1:18" ht="38.25" x14ac:dyDescent="0.25">
      <c r="B92" s="119"/>
      <c r="C92" s="114"/>
      <c r="D92" s="112"/>
      <c r="E92" s="112"/>
      <c r="F92" s="53" t="s">
        <v>1974</v>
      </c>
      <c r="G92" s="111"/>
      <c r="H92" s="47" t="s">
        <v>819</v>
      </c>
      <c r="I92" s="46" t="s">
        <v>1456</v>
      </c>
      <c r="J92" s="94" t="s">
        <v>2060</v>
      </c>
      <c r="K92" s="113"/>
      <c r="L92" s="111"/>
      <c r="M92" s="111"/>
      <c r="N92" s="112"/>
      <c r="O92" s="111"/>
      <c r="P92" s="68">
        <v>2273.75</v>
      </c>
      <c r="Q92" s="68">
        <v>2267.6999999999998</v>
      </c>
      <c r="R92" s="68">
        <f t="shared" si="3"/>
        <v>6.0500000000001819</v>
      </c>
    </row>
    <row r="93" spans="1:18" ht="38.25" x14ac:dyDescent="0.25">
      <c r="B93" s="119"/>
      <c r="C93" s="114"/>
      <c r="D93" s="112"/>
      <c r="E93" s="112"/>
      <c r="F93" s="53" t="s">
        <v>1975</v>
      </c>
      <c r="G93" s="111"/>
      <c r="H93" s="47" t="s">
        <v>1963</v>
      </c>
      <c r="I93" s="46" t="s">
        <v>1456</v>
      </c>
      <c r="J93" s="95" t="s">
        <v>2059</v>
      </c>
      <c r="K93" s="113"/>
      <c r="L93" s="111"/>
      <c r="M93" s="111"/>
      <c r="N93" s="112"/>
      <c r="O93" s="111"/>
      <c r="P93" s="68">
        <v>7807.6</v>
      </c>
      <c r="Q93" s="68">
        <v>7327</v>
      </c>
      <c r="R93" s="68">
        <f t="shared" si="3"/>
        <v>480.60000000000036</v>
      </c>
    </row>
    <row r="94" spans="1:18" ht="38.25" x14ac:dyDescent="0.25">
      <c r="B94" s="119"/>
      <c r="C94" s="114"/>
      <c r="D94" s="112"/>
      <c r="E94" s="112"/>
      <c r="F94" s="53" t="s">
        <v>1976</v>
      </c>
      <c r="G94" s="111"/>
      <c r="H94" s="47" t="s">
        <v>1452</v>
      </c>
      <c r="I94" s="46" t="s">
        <v>1456</v>
      </c>
      <c r="J94" s="95" t="s">
        <v>2071</v>
      </c>
      <c r="K94" s="113"/>
      <c r="L94" s="111"/>
      <c r="M94" s="111"/>
      <c r="N94" s="112"/>
      <c r="O94" s="111"/>
      <c r="P94" s="68">
        <v>2193</v>
      </c>
      <c r="Q94" s="68">
        <v>2117</v>
      </c>
      <c r="R94" s="68">
        <f t="shared" si="3"/>
        <v>76</v>
      </c>
    </row>
    <row r="95" spans="1:18" ht="38.25" x14ac:dyDescent="0.25">
      <c r="B95" s="119"/>
      <c r="C95" s="114"/>
      <c r="D95" s="112"/>
      <c r="E95" s="112"/>
      <c r="F95" s="53" t="s">
        <v>1977</v>
      </c>
      <c r="G95" s="111"/>
      <c r="H95" s="47" t="s">
        <v>817</v>
      </c>
      <c r="I95" s="46" t="s">
        <v>1456</v>
      </c>
      <c r="J95" s="95" t="s">
        <v>2058</v>
      </c>
      <c r="K95" s="113"/>
      <c r="L95" s="111"/>
      <c r="M95" s="111"/>
      <c r="N95" s="112"/>
      <c r="O95" s="111"/>
      <c r="P95" s="68">
        <v>2089.1999999999998</v>
      </c>
      <c r="Q95" s="68">
        <v>2081.1</v>
      </c>
      <c r="R95" s="68">
        <f t="shared" si="3"/>
        <v>8.0999999999999091</v>
      </c>
    </row>
    <row r="96" spans="1:18" ht="38.25" x14ac:dyDescent="0.25">
      <c r="B96" s="119"/>
      <c r="C96" s="114"/>
      <c r="D96" s="112"/>
      <c r="E96" s="112"/>
      <c r="F96" s="53" t="s">
        <v>1978</v>
      </c>
      <c r="G96" s="111"/>
      <c r="H96" s="47" t="s">
        <v>1964</v>
      </c>
      <c r="I96" s="46" t="s">
        <v>1456</v>
      </c>
      <c r="J96" s="95" t="s">
        <v>2057</v>
      </c>
      <c r="K96" s="113"/>
      <c r="L96" s="111"/>
      <c r="M96" s="111"/>
      <c r="N96" s="112"/>
      <c r="O96" s="111"/>
      <c r="P96" s="68">
        <v>10812.85</v>
      </c>
      <c r="Q96" s="68">
        <v>9977.58</v>
      </c>
      <c r="R96" s="68">
        <f t="shared" si="3"/>
        <v>835.27000000000044</v>
      </c>
    </row>
    <row r="97" spans="2:18" ht="38.25" x14ac:dyDescent="0.25">
      <c r="B97" s="119"/>
      <c r="C97" s="114"/>
      <c r="D97" s="112"/>
      <c r="E97" s="112"/>
      <c r="F97" s="53" t="s">
        <v>1979</v>
      </c>
      <c r="G97" s="111"/>
      <c r="H97" s="47" t="s">
        <v>819</v>
      </c>
      <c r="I97" s="46" t="s">
        <v>1456</v>
      </c>
      <c r="J97" s="95" t="s">
        <v>2056</v>
      </c>
      <c r="K97" s="113"/>
      <c r="L97" s="111"/>
      <c r="M97" s="111"/>
      <c r="N97" s="112"/>
      <c r="O97" s="111"/>
      <c r="P97" s="68">
        <v>2121.6799999999998</v>
      </c>
      <c r="Q97" s="68">
        <v>2089.7199999999998</v>
      </c>
      <c r="R97" s="68">
        <f t="shared" si="3"/>
        <v>31.960000000000036</v>
      </c>
    </row>
    <row r="98" spans="2:18" ht="38.25" x14ac:dyDescent="0.25">
      <c r="B98" s="119"/>
      <c r="C98" s="114"/>
      <c r="D98" s="112"/>
      <c r="E98" s="112"/>
      <c r="F98" s="53" t="s">
        <v>1980</v>
      </c>
      <c r="G98" s="111"/>
      <c r="H98" s="47" t="s">
        <v>1965</v>
      </c>
      <c r="I98" s="46" t="s">
        <v>1456</v>
      </c>
      <c r="J98" s="95" t="s">
        <v>2055</v>
      </c>
      <c r="K98" s="113"/>
      <c r="L98" s="111"/>
      <c r="M98" s="111"/>
      <c r="N98" s="112"/>
      <c r="O98" s="111"/>
      <c r="P98" s="68">
        <v>2270.1999999999998</v>
      </c>
      <c r="Q98" s="68">
        <v>2261.34</v>
      </c>
      <c r="R98" s="68">
        <f t="shared" si="3"/>
        <v>8.8599999999996726</v>
      </c>
    </row>
    <row r="99" spans="2:18" ht="38.25" x14ac:dyDescent="0.25">
      <c r="B99" s="119"/>
      <c r="C99" s="114"/>
      <c r="D99" s="112"/>
      <c r="E99" s="112"/>
      <c r="F99" s="53" t="s">
        <v>1981</v>
      </c>
      <c r="G99" s="111"/>
      <c r="H99" s="47" t="s">
        <v>744</v>
      </c>
      <c r="I99" s="46" t="s">
        <v>1456</v>
      </c>
      <c r="J99" s="95" t="s">
        <v>2085</v>
      </c>
      <c r="K99" s="113"/>
      <c r="L99" s="111"/>
      <c r="M99" s="111"/>
      <c r="N99" s="112"/>
      <c r="O99" s="111"/>
      <c r="P99" s="68">
        <v>410.5</v>
      </c>
      <c r="Q99" s="68">
        <v>409.89</v>
      </c>
      <c r="R99" s="68">
        <f t="shared" si="3"/>
        <v>0.61000000000001364</v>
      </c>
    </row>
    <row r="100" spans="2:18" ht="38.25" x14ac:dyDescent="0.25">
      <c r="B100" s="119"/>
      <c r="C100" s="114"/>
      <c r="D100" s="112"/>
      <c r="E100" s="112"/>
      <c r="F100" s="53" t="s">
        <v>1982</v>
      </c>
      <c r="G100" s="111"/>
      <c r="H100" s="47" t="s">
        <v>817</v>
      </c>
      <c r="I100" s="46" t="s">
        <v>1456</v>
      </c>
      <c r="J100" s="97" t="s">
        <v>2054</v>
      </c>
      <c r="K100" s="113"/>
      <c r="L100" s="111"/>
      <c r="M100" s="111"/>
      <c r="N100" s="112"/>
      <c r="O100" s="111"/>
      <c r="P100" s="68">
        <v>850.4</v>
      </c>
      <c r="Q100" s="68">
        <v>848.6</v>
      </c>
      <c r="R100" s="68">
        <f t="shared" si="3"/>
        <v>1.7999999999999545</v>
      </c>
    </row>
    <row r="101" spans="2:18" ht="38.25" x14ac:dyDescent="0.25">
      <c r="B101" s="119"/>
      <c r="C101" s="114"/>
      <c r="D101" s="112"/>
      <c r="E101" s="112"/>
      <c r="F101" s="53" t="s">
        <v>1983</v>
      </c>
      <c r="G101" s="29">
        <v>311</v>
      </c>
      <c r="H101" s="47" t="s">
        <v>309</v>
      </c>
      <c r="I101" s="60" t="s">
        <v>1967</v>
      </c>
      <c r="J101" s="95" t="s">
        <v>2084</v>
      </c>
      <c r="K101" s="113"/>
      <c r="L101" s="111"/>
      <c r="M101" s="111"/>
      <c r="N101" s="112"/>
      <c r="O101" s="111"/>
      <c r="P101" s="68">
        <v>1333.76</v>
      </c>
      <c r="Q101" s="68">
        <v>1118</v>
      </c>
      <c r="R101" s="68">
        <f t="shared" si="3"/>
        <v>215.76</v>
      </c>
    </row>
    <row r="102" spans="2:18" ht="38.25" x14ac:dyDescent="0.25">
      <c r="B102" s="119"/>
      <c r="C102" s="114"/>
      <c r="D102" s="112"/>
      <c r="E102" s="112"/>
      <c r="F102" s="53" t="s">
        <v>1984</v>
      </c>
      <c r="G102" s="29">
        <v>312</v>
      </c>
      <c r="H102" s="47" t="s">
        <v>312</v>
      </c>
      <c r="I102" s="60" t="s">
        <v>1968</v>
      </c>
      <c r="J102" s="95" t="s">
        <v>2087</v>
      </c>
      <c r="K102" s="113"/>
      <c r="L102" s="111"/>
      <c r="M102" s="111"/>
      <c r="N102" s="112"/>
      <c r="O102" s="111"/>
      <c r="P102" s="68">
        <v>6150</v>
      </c>
      <c r="Q102" s="68">
        <v>5834.92</v>
      </c>
      <c r="R102" s="68">
        <f t="shared" si="3"/>
        <v>315.07999999999993</v>
      </c>
    </row>
    <row r="103" spans="2:18" ht="38.25" x14ac:dyDescent="0.25">
      <c r="B103" s="119"/>
      <c r="C103" s="114"/>
      <c r="D103" s="112"/>
      <c r="E103" s="112"/>
      <c r="F103" s="53" t="s">
        <v>1985</v>
      </c>
      <c r="G103" s="29">
        <v>511</v>
      </c>
      <c r="H103" s="47" t="s">
        <v>309</v>
      </c>
      <c r="I103" s="60" t="s">
        <v>1969</v>
      </c>
      <c r="J103" s="94" t="s">
        <v>1966</v>
      </c>
      <c r="K103" s="113"/>
      <c r="L103" s="111"/>
      <c r="M103" s="111"/>
      <c r="N103" s="112"/>
      <c r="O103" s="111"/>
      <c r="P103" s="68">
        <v>813</v>
      </c>
      <c r="Q103" s="68">
        <v>798</v>
      </c>
      <c r="R103" s="68">
        <f t="shared" si="3"/>
        <v>15</v>
      </c>
    </row>
    <row r="104" spans="2:18" ht="38.25" x14ac:dyDescent="0.25">
      <c r="B104" s="119">
        <v>34</v>
      </c>
      <c r="C104" s="111" t="s">
        <v>4</v>
      </c>
      <c r="D104" s="111" t="s">
        <v>1986</v>
      </c>
      <c r="E104" s="112" t="s">
        <v>1987</v>
      </c>
      <c r="F104" s="60" t="s">
        <v>1988</v>
      </c>
      <c r="G104" s="114">
        <v>312</v>
      </c>
      <c r="H104" s="114" t="s">
        <v>312</v>
      </c>
      <c r="I104" s="60" t="s">
        <v>1968</v>
      </c>
      <c r="J104" s="95" t="s">
        <v>2082</v>
      </c>
      <c r="K104" s="120">
        <v>42720</v>
      </c>
      <c r="L104" s="113">
        <v>42734</v>
      </c>
      <c r="M104" s="112" t="s">
        <v>837</v>
      </c>
      <c r="N104" s="112" t="s">
        <v>1970</v>
      </c>
      <c r="O104" s="112" t="s">
        <v>1971</v>
      </c>
      <c r="P104" s="53">
        <v>14985.56</v>
      </c>
      <c r="Q104" s="53">
        <v>14935.56</v>
      </c>
      <c r="R104" s="68">
        <f>+P104-Q104</f>
        <v>50</v>
      </c>
    </row>
    <row r="105" spans="2:18" ht="38.25" x14ac:dyDescent="0.25">
      <c r="B105" s="119"/>
      <c r="C105" s="111"/>
      <c r="D105" s="111"/>
      <c r="E105" s="112"/>
      <c r="F105" s="60" t="s">
        <v>1989</v>
      </c>
      <c r="G105" s="114"/>
      <c r="H105" s="114"/>
      <c r="I105" s="60" t="s">
        <v>1968</v>
      </c>
      <c r="J105" s="95" t="s">
        <v>2052</v>
      </c>
      <c r="K105" s="112"/>
      <c r="L105" s="111"/>
      <c r="M105" s="112"/>
      <c r="N105" s="112"/>
      <c r="O105" s="112"/>
      <c r="P105" s="53">
        <v>7243.6</v>
      </c>
      <c r="Q105" s="53">
        <v>7101.6</v>
      </c>
      <c r="R105" s="68">
        <f t="shared" ref="R105:R123" si="4">+P105-Q105</f>
        <v>142</v>
      </c>
    </row>
    <row r="106" spans="2:18" ht="38.25" x14ac:dyDescent="0.25">
      <c r="B106" s="119"/>
      <c r="C106" s="111"/>
      <c r="D106" s="111"/>
      <c r="E106" s="112"/>
      <c r="F106" s="60" t="s">
        <v>1990</v>
      </c>
      <c r="G106" s="114"/>
      <c r="H106" s="114"/>
      <c r="I106" s="60" t="s">
        <v>1968</v>
      </c>
      <c r="J106" s="95" t="s">
        <v>2053</v>
      </c>
      <c r="K106" s="112"/>
      <c r="L106" s="111"/>
      <c r="M106" s="112"/>
      <c r="N106" s="112"/>
      <c r="O106" s="112"/>
      <c r="P106" s="53">
        <v>1832</v>
      </c>
      <c r="Q106" s="53">
        <v>1831</v>
      </c>
      <c r="R106" s="68">
        <f t="shared" si="4"/>
        <v>1</v>
      </c>
    </row>
    <row r="107" spans="2:18" ht="38.25" x14ac:dyDescent="0.25">
      <c r="B107" s="119"/>
      <c r="C107" s="111"/>
      <c r="D107" s="111"/>
      <c r="E107" s="112"/>
      <c r="F107" s="60" t="s">
        <v>1991</v>
      </c>
      <c r="G107" s="114"/>
      <c r="H107" s="114"/>
      <c r="I107" s="60" t="s">
        <v>1968</v>
      </c>
      <c r="J107" s="95" t="s">
        <v>2051</v>
      </c>
      <c r="K107" s="112"/>
      <c r="L107" s="111"/>
      <c r="M107" s="112"/>
      <c r="N107" s="112"/>
      <c r="O107" s="112"/>
      <c r="P107" s="53">
        <v>4672.2</v>
      </c>
      <c r="Q107" s="53">
        <v>4672.2</v>
      </c>
      <c r="R107" s="68">
        <f t="shared" si="4"/>
        <v>0</v>
      </c>
    </row>
    <row r="108" spans="2:18" ht="38.25" x14ac:dyDescent="0.25">
      <c r="B108" s="119"/>
      <c r="C108" s="111"/>
      <c r="D108" s="111"/>
      <c r="E108" s="112"/>
      <c r="F108" s="28" t="s">
        <v>1992</v>
      </c>
      <c r="G108" s="114"/>
      <c r="H108" s="114"/>
      <c r="I108" s="60" t="s">
        <v>1968</v>
      </c>
      <c r="J108" s="94" t="s">
        <v>2050</v>
      </c>
      <c r="K108" s="112"/>
      <c r="L108" s="111"/>
      <c r="M108" s="112"/>
      <c r="N108" s="112"/>
      <c r="O108" s="112"/>
      <c r="P108" s="53">
        <v>2054</v>
      </c>
      <c r="Q108" s="53">
        <v>2054</v>
      </c>
      <c r="R108" s="68">
        <f t="shared" si="4"/>
        <v>0</v>
      </c>
    </row>
    <row r="109" spans="2:18" ht="38.25" x14ac:dyDescent="0.25">
      <c r="B109" s="119"/>
      <c r="C109" s="111"/>
      <c r="D109" s="111"/>
      <c r="E109" s="112"/>
      <c r="F109" s="28" t="s">
        <v>1993</v>
      </c>
      <c r="G109" s="114"/>
      <c r="H109" s="114"/>
      <c r="I109" s="60" t="s">
        <v>1968</v>
      </c>
      <c r="J109" s="94" t="s">
        <v>2049</v>
      </c>
      <c r="K109" s="112"/>
      <c r="L109" s="111"/>
      <c r="M109" s="112"/>
      <c r="N109" s="112"/>
      <c r="O109" s="112"/>
      <c r="P109" s="53">
        <v>7056</v>
      </c>
      <c r="Q109" s="53">
        <v>6986</v>
      </c>
      <c r="R109" s="68">
        <f t="shared" si="4"/>
        <v>70</v>
      </c>
    </row>
    <row r="110" spans="2:18" ht="51" x14ac:dyDescent="0.25">
      <c r="B110" s="119"/>
      <c r="C110" s="111"/>
      <c r="D110" s="111"/>
      <c r="E110" s="112"/>
      <c r="F110" s="60" t="s">
        <v>1994</v>
      </c>
      <c r="G110" s="114"/>
      <c r="H110" s="114"/>
      <c r="I110" s="60" t="s">
        <v>1968</v>
      </c>
      <c r="J110" s="95" t="s">
        <v>2083</v>
      </c>
      <c r="K110" s="112"/>
      <c r="L110" s="111"/>
      <c r="M110" s="112"/>
      <c r="N110" s="112"/>
      <c r="O110" s="112"/>
      <c r="P110" s="53">
        <v>3623.2</v>
      </c>
      <c r="Q110" s="53">
        <v>3623.2</v>
      </c>
      <c r="R110" s="68">
        <f t="shared" si="4"/>
        <v>0</v>
      </c>
    </row>
    <row r="111" spans="2:18" ht="38.25" x14ac:dyDescent="0.25">
      <c r="B111" s="119"/>
      <c r="C111" s="111"/>
      <c r="D111" s="111"/>
      <c r="E111" s="112"/>
      <c r="F111" s="28" t="s">
        <v>1995</v>
      </c>
      <c r="G111" s="114"/>
      <c r="H111" s="114"/>
      <c r="I111" s="60" t="s">
        <v>1968</v>
      </c>
      <c r="J111" s="94" t="s">
        <v>2094</v>
      </c>
      <c r="K111" s="112"/>
      <c r="L111" s="111"/>
      <c r="M111" s="112"/>
      <c r="N111" s="112"/>
      <c r="O111" s="112"/>
      <c r="P111" s="53">
        <v>2120</v>
      </c>
      <c r="Q111" s="53">
        <v>2120</v>
      </c>
      <c r="R111" s="68">
        <f t="shared" si="4"/>
        <v>0</v>
      </c>
    </row>
    <row r="112" spans="2:18" ht="38.25" x14ac:dyDescent="0.25">
      <c r="B112" s="119"/>
      <c r="C112" s="111"/>
      <c r="D112" s="111"/>
      <c r="E112" s="112"/>
      <c r="F112" s="60" t="s">
        <v>1996</v>
      </c>
      <c r="G112" s="114"/>
      <c r="H112" s="114"/>
      <c r="I112" s="60" t="s">
        <v>1968</v>
      </c>
      <c r="J112" s="95" t="s">
        <v>2048</v>
      </c>
      <c r="K112" s="112"/>
      <c r="L112" s="111"/>
      <c r="M112" s="112"/>
      <c r="N112" s="112"/>
      <c r="O112" s="112"/>
      <c r="P112" s="53">
        <v>2498.4499999999998</v>
      </c>
      <c r="Q112" s="53">
        <v>2508.4499999999998</v>
      </c>
      <c r="R112" s="68">
        <f t="shared" si="4"/>
        <v>-10</v>
      </c>
    </row>
    <row r="113" spans="2:19" ht="38.25" x14ac:dyDescent="0.25">
      <c r="B113" s="119"/>
      <c r="C113" s="111"/>
      <c r="D113" s="111"/>
      <c r="E113" s="112"/>
      <c r="F113" s="60"/>
      <c r="G113" s="114"/>
      <c r="H113" s="114"/>
      <c r="I113" s="60" t="s">
        <v>1968</v>
      </c>
      <c r="J113" s="95" t="s">
        <v>2093</v>
      </c>
      <c r="K113" s="112"/>
      <c r="L113" s="111"/>
      <c r="M113" s="112"/>
      <c r="N113" s="112"/>
      <c r="O113" s="112"/>
      <c r="P113" s="53">
        <v>16401</v>
      </c>
      <c r="Q113" s="53">
        <v>14301</v>
      </c>
      <c r="R113" s="68">
        <f t="shared" si="4"/>
        <v>2100</v>
      </c>
    </row>
    <row r="114" spans="2:19" ht="51" x14ac:dyDescent="0.25">
      <c r="B114" s="119"/>
      <c r="C114" s="111"/>
      <c r="D114" s="111"/>
      <c r="E114" s="112"/>
      <c r="F114" s="60" t="s">
        <v>1997</v>
      </c>
      <c r="G114" s="114"/>
      <c r="H114" s="114"/>
      <c r="I114" s="60" t="s">
        <v>1968</v>
      </c>
      <c r="J114" s="95" t="s">
        <v>2047</v>
      </c>
      <c r="K114" s="112"/>
      <c r="L114" s="111"/>
      <c r="M114" s="112"/>
      <c r="N114" s="112"/>
      <c r="O114" s="112"/>
      <c r="P114" s="53">
        <v>6174.54</v>
      </c>
      <c r="Q114" s="53">
        <v>5987.54</v>
      </c>
      <c r="R114" s="68">
        <f t="shared" si="4"/>
        <v>187</v>
      </c>
    </row>
    <row r="115" spans="2:19" ht="38.25" x14ac:dyDescent="0.25">
      <c r="B115" s="119"/>
      <c r="C115" s="111"/>
      <c r="D115" s="111"/>
      <c r="E115" s="112"/>
      <c r="F115" s="60" t="s">
        <v>1998</v>
      </c>
      <c r="G115" s="114"/>
      <c r="H115" s="114"/>
      <c r="I115" s="60" t="s">
        <v>1968</v>
      </c>
      <c r="J115" s="95" t="s">
        <v>2046</v>
      </c>
      <c r="K115" s="112"/>
      <c r="L115" s="111"/>
      <c r="M115" s="112"/>
      <c r="N115" s="112"/>
      <c r="O115" s="112"/>
      <c r="P115" s="53">
        <v>1506</v>
      </c>
      <c r="Q115" s="53">
        <v>1504.1</v>
      </c>
      <c r="R115" s="68">
        <f t="shared" si="4"/>
        <v>1.9000000000000909</v>
      </c>
    </row>
    <row r="116" spans="2:19" ht="38.25" x14ac:dyDescent="0.25">
      <c r="B116" s="119"/>
      <c r="C116" s="111"/>
      <c r="D116" s="111"/>
      <c r="E116" s="112"/>
      <c r="F116" s="60" t="s">
        <v>1999</v>
      </c>
      <c r="G116" s="114"/>
      <c r="H116" s="114"/>
      <c r="I116" s="60" t="s">
        <v>1968</v>
      </c>
      <c r="J116" s="95" t="s">
        <v>2045</v>
      </c>
      <c r="K116" s="112"/>
      <c r="L116" s="111"/>
      <c r="M116" s="112"/>
      <c r="N116" s="112"/>
      <c r="O116" s="112"/>
      <c r="P116" s="53">
        <v>4120.3</v>
      </c>
      <c r="Q116" s="53">
        <v>4070.3</v>
      </c>
      <c r="R116" s="68">
        <f t="shared" si="4"/>
        <v>50</v>
      </c>
    </row>
    <row r="117" spans="2:19" ht="38.25" x14ac:dyDescent="0.25">
      <c r="B117" s="119"/>
      <c r="C117" s="111"/>
      <c r="D117" s="111"/>
      <c r="E117" s="112"/>
      <c r="F117" s="28" t="s">
        <v>2000</v>
      </c>
      <c r="G117" s="114"/>
      <c r="H117" s="114"/>
      <c r="I117" s="60" t="s">
        <v>1968</v>
      </c>
      <c r="J117" s="94" t="s">
        <v>2095</v>
      </c>
      <c r="K117" s="112"/>
      <c r="L117" s="111"/>
      <c r="M117" s="112"/>
      <c r="N117" s="112"/>
      <c r="O117" s="112"/>
      <c r="P117" s="53">
        <v>1150.2</v>
      </c>
      <c r="Q117" s="53">
        <v>1197</v>
      </c>
      <c r="R117" s="68">
        <f t="shared" si="4"/>
        <v>-46.799999999999955</v>
      </c>
    </row>
    <row r="118" spans="2:19" ht="25.5" x14ac:dyDescent="0.25">
      <c r="B118" s="119"/>
      <c r="C118" s="111"/>
      <c r="D118" s="111"/>
      <c r="E118" s="112"/>
      <c r="F118" s="28" t="s">
        <v>2001</v>
      </c>
      <c r="G118" s="40">
        <v>311</v>
      </c>
      <c r="H118" s="40" t="s">
        <v>309</v>
      </c>
      <c r="I118" s="60" t="s">
        <v>1967</v>
      </c>
      <c r="J118" s="94" t="s">
        <v>2092</v>
      </c>
      <c r="K118" s="112"/>
      <c r="L118" s="111"/>
      <c r="M118" s="112"/>
      <c r="N118" s="112"/>
      <c r="O118" s="112"/>
      <c r="P118" s="53">
        <v>586.4</v>
      </c>
      <c r="Q118" s="53">
        <v>588</v>
      </c>
      <c r="R118" s="68">
        <f t="shared" si="4"/>
        <v>-1.6000000000000227</v>
      </c>
    </row>
    <row r="119" spans="2:19" ht="25.5" x14ac:dyDescent="0.25">
      <c r="B119" s="119"/>
      <c r="C119" s="111"/>
      <c r="D119" s="111"/>
      <c r="E119" s="112"/>
      <c r="F119" s="60" t="s">
        <v>2002</v>
      </c>
      <c r="G119" s="114">
        <v>511</v>
      </c>
      <c r="H119" s="114" t="s">
        <v>2005</v>
      </c>
      <c r="I119" s="60" t="s">
        <v>1969</v>
      </c>
      <c r="J119" s="95" t="s">
        <v>2041</v>
      </c>
      <c r="K119" s="112"/>
      <c r="L119" s="111"/>
      <c r="M119" s="112"/>
      <c r="N119" s="112"/>
      <c r="O119" s="112"/>
      <c r="P119" s="53">
        <v>6900</v>
      </c>
      <c r="Q119" s="53">
        <v>6660</v>
      </c>
      <c r="R119" s="68">
        <f t="shared" si="4"/>
        <v>240</v>
      </c>
    </row>
    <row r="120" spans="2:19" ht="38.25" x14ac:dyDescent="0.25">
      <c r="B120" s="119"/>
      <c r="C120" s="111"/>
      <c r="D120" s="111"/>
      <c r="E120" s="112"/>
      <c r="F120" s="60" t="s">
        <v>2003</v>
      </c>
      <c r="G120" s="114"/>
      <c r="H120" s="114"/>
      <c r="I120" s="60" t="s">
        <v>1969</v>
      </c>
      <c r="J120" s="95" t="s">
        <v>2040</v>
      </c>
      <c r="K120" s="112"/>
      <c r="L120" s="111"/>
      <c r="M120" s="112"/>
      <c r="N120" s="112"/>
      <c r="O120" s="112"/>
      <c r="P120" s="53">
        <v>4350</v>
      </c>
      <c r="Q120" s="53">
        <v>4350</v>
      </c>
      <c r="R120" s="68">
        <f t="shared" si="4"/>
        <v>0</v>
      </c>
    </row>
    <row r="121" spans="2:19" ht="38.25" x14ac:dyDescent="0.25">
      <c r="B121" s="119"/>
      <c r="C121" s="111"/>
      <c r="D121" s="111"/>
      <c r="E121" s="112"/>
      <c r="F121" s="60" t="s">
        <v>2004</v>
      </c>
      <c r="G121" s="114"/>
      <c r="H121" s="114"/>
      <c r="I121" s="60" t="s">
        <v>1969</v>
      </c>
      <c r="J121" s="95" t="s">
        <v>2091</v>
      </c>
      <c r="K121" s="112"/>
      <c r="L121" s="111"/>
      <c r="M121" s="112"/>
      <c r="N121" s="112"/>
      <c r="O121" s="112"/>
      <c r="P121" s="53">
        <v>2509.4499999999998</v>
      </c>
      <c r="Q121" s="53">
        <v>2510.0500000000002</v>
      </c>
      <c r="R121" s="68">
        <f t="shared" si="4"/>
        <v>-0.6000000000003638</v>
      </c>
    </row>
    <row r="122" spans="2:19" ht="51" x14ac:dyDescent="0.25">
      <c r="B122" s="55">
        <v>35</v>
      </c>
      <c r="C122" s="29" t="s">
        <v>2006</v>
      </c>
      <c r="D122" s="29" t="s">
        <v>2007</v>
      </c>
      <c r="E122" s="46" t="s">
        <v>2020</v>
      </c>
      <c r="F122" s="29" t="s">
        <v>2008</v>
      </c>
      <c r="G122" s="29">
        <v>711</v>
      </c>
      <c r="H122" s="29" t="s">
        <v>2009</v>
      </c>
      <c r="I122" s="60" t="s">
        <v>2010</v>
      </c>
      <c r="J122" s="60" t="s">
        <v>418</v>
      </c>
      <c r="K122" s="41">
        <v>42718</v>
      </c>
      <c r="L122" s="41">
        <v>42718</v>
      </c>
      <c r="M122" s="29" t="s">
        <v>2011</v>
      </c>
      <c r="N122" s="46" t="s">
        <v>2012</v>
      </c>
      <c r="O122" s="57" t="s">
        <v>2013</v>
      </c>
      <c r="P122" s="43">
        <v>1200</v>
      </c>
      <c r="Q122" s="43">
        <v>1200</v>
      </c>
      <c r="R122" s="68">
        <f t="shared" si="4"/>
        <v>0</v>
      </c>
    </row>
    <row r="123" spans="2:19" ht="76.5" x14ac:dyDescent="0.25">
      <c r="B123" s="55">
        <v>36</v>
      </c>
      <c r="C123" s="29" t="s">
        <v>2006</v>
      </c>
      <c r="D123" s="29" t="s">
        <v>2014</v>
      </c>
      <c r="E123" s="46" t="s">
        <v>2015</v>
      </c>
      <c r="F123" s="29" t="s">
        <v>2016</v>
      </c>
      <c r="G123" s="29">
        <v>211</v>
      </c>
      <c r="H123" s="29" t="s">
        <v>1904</v>
      </c>
      <c r="I123" s="60" t="s">
        <v>2017</v>
      </c>
      <c r="J123" s="60" t="s">
        <v>2018</v>
      </c>
      <c r="K123" s="41">
        <v>42720</v>
      </c>
      <c r="L123" s="41">
        <v>42720</v>
      </c>
      <c r="M123" s="29" t="s">
        <v>2019</v>
      </c>
      <c r="N123" s="46" t="s">
        <v>1492</v>
      </c>
      <c r="O123" s="57" t="s">
        <v>1493</v>
      </c>
      <c r="P123" s="43">
        <v>4250</v>
      </c>
      <c r="Q123" s="43">
        <v>4250</v>
      </c>
      <c r="R123" s="68">
        <f t="shared" si="4"/>
        <v>0</v>
      </c>
    </row>
    <row r="124" spans="2:19" ht="51" x14ac:dyDescent="0.25">
      <c r="B124" s="85">
        <v>37</v>
      </c>
      <c r="C124" s="53" t="s">
        <v>109</v>
      </c>
      <c r="D124" s="53" t="s">
        <v>2025</v>
      </c>
      <c r="E124" s="93" t="s">
        <v>2026</v>
      </c>
      <c r="F124" s="53" t="s">
        <v>2024</v>
      </c>
      <c r="G124" s="53">
        <v>511</v>
      </c>
      <c r="H124" s="53" t="s">
        <v>2005</v>
      </c>
      <c r="I124" s="60" t="s">
        <v>1969</v>
      </c>
      <c r="J124" s="93" t="s">
        <v>2039</v>
      </c>
      <c r="K124" s="48">
        <v>42734</v>
      </c>
      <c r="L124" s="53"/>
      <c r="M124" s="30" t="s">
        <v>837</v>
      </c>
      <c r="N124" s="53"/>
      <c r="O124" s="53"/>
      <c r="P124" s="59">
        <v>11680</v>
      </c>
      <c r="Q124" s="59"/>
      <c r="R124" s="59"/>
      <c r="S124" s="86" t="s">
        <v>2038</v>
      </c>
    </row>
    <row r="125" spans="2:19" ht="52.5" customHeight="1" x14ac:dyDescent="0.25">
      <c r="B125" s="115">
        <v>38</v>
      </c>
      <c r="C125" s="111" t="s">
        <v>4</v>
      </c>
      <c r="D125" s="111" t="s">
        <v>2027</v>
      </c>
      <c r="E125" s="112" t="s">
        <v>1962</v>
      </c>
      <c r="F125" s="79" t="s">
        <v>2028</v>
      </c>
      <c r="G125" s="111">
        <v>313</v>
      </c>
      <c r="H125" s="29" t="s">
        <v>744</v>
      </c>
      <c r="I125" s="46" t="s">
        <v>1456</v>
      </c>
      <c r="J125" s="95" t="s">
        <v>2086</v>
      </c>
      <c r="K125" s="113">
        <v>42734</v>
      </c>
      <c r="L125" s="53"/>
      <c r="M125" s="114" t="s">
        <v>837</v>
      </c>
      <c r="N125" s="53"/>
      <c r="O125" s="53"/>
      <c r="P125" s="59">
        <v>1571</v>
      </c>
      <c r="Q125" s="59"/>
      <c r="R125" s="59"/>
      <c r="S125" s="118" t="s">
        <v>2038</v>
      </c>
    </row>
    <row r="126" spans="2:19" ht="54" customHeight="1" x14ac:dyDescent="0.25">
      <c r="B126" s="116"/>
      <c r="C126" s="111"/>
      <c r="D126" s="111"/>
      <c r="E126" s="112"/>
      <c r="F126" s="79" t="s">
        <v>2029</v>
      </c>
      <c r="G126" s="111"/>
      <c r="H126" s="29" t="s">
        <v>2033</v>
      </c>
      <c r="I126" s="46" t="s">
        <v>1456</v>
      </c>
      <c r="J126" s="95" t="s">
        <v>2090</v>
      </c>
      <c r="K126" s="113"/>
      <c r="L126" s="53"/>
      <c r="M126" s="114"/>
      <c r="N126" s="53"/>
      <c r="O126" s="53"/>
      <c r="P126" s="59">
        <v>7017.5</v>
      </c>
      <c r="Q126" s="59"/>
      <c r="R126" s="59"/>
      <c r="S126" s="118"/>
    </row>
    <row r="127" spans="2:19" ht="38.25" x14ac:dyDescent="0.25">
      <c r="B127" s="116"/>
      <c r="C127" s="111"/>
      <c r="D127" s="111"/>
      <c r="E127" s="112"/>
      <c r="F127" s="79" t="s">
        <v>2030</v>
      </c>
      <c r="G127" s="111"/>
      <c r="H127" s="29" t="s">
        <v>2034</v>
      </c>
      <c r="I127" s="46" t="s">
        <v>1456</v>
      </c>
      <c r="J127" s="95" t="s">
        <v>2089</v>
      </c>
      <c r="K127" s="113"/>
      <c r="L127" s="53"/>
      <c r="M127" s="114"/>
      <c r="N127" s="53"/>
      <c r="O127" s="53"/>
      <c r="P127" s="59">
        <v>2015.74</v>
      </c>
      <c r="Q127" s="59"/>
      <c r="R127" s="59"/>
      <c r="S127" s="118"/>
    </row>
    <row r="128" spans="2:19" ht="38.25" x14ac:dyDescent="0.25">
      <c r="B128" s="116"/>
      <c r="C128" s="111"/>
      <c r="D128" s="111"/>
      <c r="E128" s="112"/>
      <c r="F128" s="79" t="s">
        <v>2031</v>
      </c>
      <c r="G128" s="29">
        <v>311</v>
      </c>
      <c r="H128" s="29" t="s">
        <v>309</v>
      </c>
      <c r="I128" s="60" t="s">
        <v>1967</v>
      </c>
      <c r="J128" s="95" t="s">
        <v>2088</v>
      </c>
      <c r="K128" s="113"/>
      <c r="L128" s="53"/>
      <c r="M128" s="114"/>
      <c r="N128" s="53"/>
      <c r="O128" s="53"/>
      <c r="P128" s="59">
        <v>1073.5</v>
      </c>
      <c r="Q128" s="59"/>
      <c r="R128" s="59"/>
      <c r="S128" s="118"/>
    </row>
    <row r="129" spans="2:19" ht="51" x14ac:dyDescent="0.25">
      <c r="B129" s="117"/>
      <c r="C129" s="111"/>
      <c r="D129" s="111"/>
      <c r="E129" s="112"/>
      <c r="F129" s="79" t="s">
        <v>2032</v>
      </c>
      <c r="G129" s="29">
        <v>511</v>
      </c>
      <c r="H129" s="29" t="s">
        <v>309</v>
      </c>
      <c r="I129" s="60" t="s">
        <v>1969</v>
      </c>
      <c r="J129" s="94" t="s">
        <v>2044</v>
      </c>
      <c r="K129" s="113"/>
      <c r="L129" s="53"/>
      <c r="M129" s="114"/>
      <c r="N129" s="53"/>
      <c r="O129" s="53"/>
      <c r="P129" s="59">
        <v>800</v>
      </c>
      <c r="Q129" s="59"/>
      <c r="R129" s="59"/>
      <c r="S129" s="118"/>
    </row>
  </sheetData>
  <mergeCells count="157">
    <mergeCell ref="B104:B121"/>
    <mergeCell ref="B85:B88"/>
    <mergeCell ref="M85:M88"/>
    <mergeCell ref="B64:B65"/>
    <mergeCell ref="B73:B75"/>
    <mergeCell ref="B76:B77"/>
    <mergeCell ref="B2:R2"/>
    <mergeCell ref="O24:O34"/>
    <mergeCell ref="D35:D36"/>
    <mergeCell ref="C35:C36"/>
    <mergeCell ref="K35:K36"/>
    <mergeCell ref="N35:N36"/>
    <mergeCell ref="O35:O36"/>
    <mergeCell ref="L35:L36"/>
    <mergeCell ref="M35:M36"/>
    <mergeCell ref="C24:C34"/>
    <mergeCell ref="D24:D34"/>
    <mergeCell ref="K24:K34"/>
    <mergeCell ref="L24:L34"/>
    <mergeCell ref="C11:C22"/>
    <mergeCell ref="D11:D22"/>
    <mergeCell ref="B11:B22"/>
    <mergeCell ref="K11:K22"/>
    <mergeCell ref="E24:E34"/>
    <mergeCell ref="H11:H22"/>
    <mergeCell ref="I11:I22"/>
    <mergeCell ref="E35:E36"/>
    <mergeCell ref="E43:E55"/>
    <mergeCell ref="B43:B55"/>
    <mergeCell ref="K43:K55"/>
    <mergeCell ref="E56:E63"/>
    <mergeCell ref="B35:B36"/>
    <mergeCell ref="B24:B34"/>
    <mergeCell ref="D56:D63"/>
    <mergeCell ref="C56:C63"/>
    <mergeCell ref="B56:B63"/>
    <mergeCell ref="E68:E69"/>
    <mergeCell ref="D68:D69"/>
    <mergeCell ref="G68:G69"/>
    <mergeCell ref="I68:I69"/>
    <mergeCell ref="B3:R3"/>
    <mergeCell ref="N56:N63"/>
    <mergeCell ref="O56:O63"/>
    <mergeCell ref="N11:N22"/>
    <mergeCell ref="O11:O22"/>
    <mergeCell ref="M24:M34"/>
    <mergeCell ref="N24:N34"/>
    <mergeCell ref="M56:M63"/>
    <mergeCell ref="M43:M55"/>
    <mergeCell ref="N43:N55"/>
    <mergeCell ref="O43:O55"/>
    <mergeCell ref="L43:L55"/>
    <mergeCell ref="K56:K63"/>
    <mergeCell ref="L56:L63"/>
    <mergeCell ref="D43:D55"/>
    <mergeCell ref="C43:C55"/>
    <mergeCell ref="L11:L22"/>
    <mergeCell ref="E11:E22"/>
    <mergeCell ref="G11:G22"/>
    <mergeCell ref="M11:M22"/>
    <mergeCell ref="R80:R81"/>
    <mergeCell ref="B68:B69"/>
    <mergeCell ref="B70:B72"/>
    <mergeCell ref="B80:B81"/>
    <mergeCell ref="D80:D81"/>
    <mergeCell ref="K80:K81"/>
    <mergeCell ref="L80:L81"/>
    <mergeCell ref="M80:M81"/>
    <mergeCell ref="C70:C72"/>
    <mergeCell ref="C68:C69"/>
    <mergeCell ref="D76:D77"/>
    <mergeCell ref="E76:E77"/>
    <mergeCell ref="G76:G77"/>
    <mergeCell ref="I76:I77"/>
    <mergeCell ref="K76:K77"/>
    <mergeCell ref="L76:L77"/>
    <mergeCell ref="P68:P69"/>
    <mergeCell ref="Q68:Q69"/>
    <mergeCell ref="R68:R69"/>
    <mergeCell ref="E70:E72"/>
    <mergeCell ref="D70:D72"/>
    <mergeCell ref="G70:G72"/>
    <mergeCell ref="N70:N72"/>
    <mergeCell ref="O70:O72"/>
    <mergeCell ref="C85:C88"/>
    <mergeCell ref="C80:C81"/>
    <mergeCell ref="C76:C77"/>
    <mergeCell ref="N85:N88"/>
    <mergeCell ref="O85:O88"/>
    <mergeCell ref="E85:E88"/>
    <mergeCell ref="D85:D88"/>
    <mergeCell ref="G85:G88"/>
    <mergeCell ref="K85:K88"/>
    <mergeCell ref="L85:L88"/>
    <mergeCell ref="N80:N81"/>
    <mergeCell ref="O80:O81"/>
    <mergeCell ref="K68:K69"/>
    <mergeCell ref="L68:L69"/>
    <mergeCell ref="M68:M69"/>
    <mergeCell ref="N68:N69"/>
    <mergeCell ref="N76:N77"/>
    <mergeCell ref="M76:M77"/>
    <mergeCell ref="O76:O77"/>
    <mergeCell ref="K73:K75"/>
    <mergeCell ref="L73:L75"/>
    <mergeCell ref="M73:M75"/>
    <mergeCell ref="N73:N75"/>
    <mergeCell ref="O73:O75"/>
    <mergeCell ref="O68:O69"/>
    <mergeCell ref="M90:M103"/>
    <mergeCell ref="N90:N103"/>
    <mergeCell ref="O90:O103"/>
    <mergeCell ref="E90:E103"/>
    <mergeCell ref="D90:D103"/>
    <mergeCell ref="C90:C103"/>
    <mergeCell ref="C64:C65"/>
    <mergeCell ref="G73:G75"/>
    <mergeCell ref="C73:C75"/>
    <mergeCell ref="D73:D75"/>
    <mergeCell ref="E73:E75"/>
    <mergeCell ref="L64:L65"/>
    <mergeCell ref="M64:M65"/>
    <mergeCell ref="N64:N65"/>
    <mergeCell ref="O64:O65"/>
    <mergeCell ref="D64:D65"/>
    <mergeCell ref="E64:E65"/>
    <mergeCell ref="G64:G65"/>
    <mergeCell ref="I64:I65"/>
    <mergeCell ref="K64:K65"/>
    <mergeCell ref="I70:I72"/>
    <mergeCell ref="K70:K72"/>
    <mergeCell ref="L70:L72"/>
    <mergeCell ref="M70:M72"/>
    <mergeCell ref="C125:C129"/>
    <mergeCell ref="D125:D129"/>
    <mergeCell ref="E125:E129"/>
    <mergeCell ref="K125:K129"/>
    <mergeCell ref="M125:M129"/>
    <mergeCell ref="G125:G127"/>
    <mergeCell ref="B125:B129"/>
    <mergeCell ref="S125:S129"/>
    <mergeCell ref="B90:B103"/>
    <mergeCell ref="G104:G117"/>
    <mergeCell ref="G119:G121"/>
    <mergeCell ref="H104:H117"/>
    <mergeCell ref="H119:H121"/>
    <mergeCell ref="K104:K121"/>
    <mergeCell ref="M104:M121"/>
    <mergeCell ref="N104:N121"/>
    <mergeCell ref="O104:O121"/>
    <mergeCell ref="C104:C121"/>
    <mergeCell ref="D104:D121"/>
    <mergeCell ref="E104:E121"/>
    <mergeCell ref="L104:L121"/>
    <mergeCell ref="G90:G100"/>
    <mergeCell ref="K90:K103"/>
    <mergeCell ref="L90:L103"/>
  </mergeCells>
  <pageMargins left="0.17" right="0.17" top="0.21" bottom="0.21" header="0.17" footer="0.1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63"/>
  <sheetViews>
    <sheetView topLeftCell="A28" workbookViewId="0">
      <selection activeCell="I68" sqref="I68"/>
    </sheetView>
  </sheetViews>
  <sheetFormatPr baseColWidth="10" defaultRowHeight="15" x14ac:dyDescent="0.25"/>
  <cols>
    <col min="2" max="2" width="2.7109375" bestFit="1" customWidth="1"/>
    <col min="3" max="3" width="7.5703125" customWidth="1"/>
    <col min="4" max="4" width="19.85546875" bestFit="1" customWidth="1"/>
    <col min="5" max="5" width="19.5703125" bestFit="1" customWidth="1"/>
    <col min="6" max="6" width="13.28515625" customWidth="1"/>
    <col min="7" max="7" width="4" bestFit="1" customWidth="1"/>
  </cols>
  <sheetData>
    <row r="1" spans="2:16" x14ac:dyDescent="0.25">
      <c r="B1" s="23"/>
    </row>
    <row r="2" spans="2:16" ht="18.75" x14ac:dyDescent="0.3">
      <c r="B2" s="129" t="s">
        <v>967</v>
      </c>
      <c r="C2" s="129"/>
      <c r="D2" s="129"/>
      <c r="E2" s="129"/>
      <c r="F2" s="129"/>
      <c r="G2" s="129"/>
      <c r="H2" s="129"/>
      <c r="I2" s="129"/>
      <c r="J2" s="129"/>
      <c r="K2" s="129"/>
      <c r="L2" s="129"/>
      <c r="M2" s="129"/>
      <c r="N2" s="129"/>
      <c r="O2" s="129"/>
      <c r="P2" s="129"/>
    </row>
    <row r="3" spans="2:16" ht="18.75" x14ac:dyDescent="0.3">
      <c r="B3" s="129" t="s">
        <v>2022</v>
      </c>
      <c r="C3" s="129"/>
      <c r="D3" s="129"/>
      <c r="E3" s="129"/>
      <c r="F3" s="129"/>
      <c r="G3" s="129"/>
      <c r="H3" s="129"/>
      <c r="I3" s="129"/>
      <c r="J3" s="129"/>
      <c r="K3" s="129"/>
      <c r="L3" s="129"/>
      <c r="M3" s="129"/>
      <c r="N3" s="129"/>
      <c r="O3" s="129"/>
      <c r="P3" s="129"/>
    </row>
    <row r="4" spans="2:16" x14ac:dyDescent="0.25">
      <c r="B4" s="23"/>
    </row>
    <row r="5" spans="2:16" ht="33" x14ac:dyDescent="0.25">
      <c r="B5" s="21" t="s">
        <v>1</v>
      </c>
      <c r="C5" s="21" t="s">
        <v>860</v>
      </c>
      <c r="D5" s="21" t="s">
        <v>768</v>
      </c>
      <c r="E5" s="21" t="s">
        <v>197</v>
      </c>
      <c r="F5" s="21" t="s">
        <v>204</v>
      </c>
      <c r="G5" s="21" t="s">
        <v>202</v>
      </c>
      <c r="H5" s="21" t="s">
        <v>205</v>
      </c>
      <c r="I5" s="21" t="s">
        <v>203</v>
      </c>
      <c r="J5" s="22" t="s">
        <v>788</v>
      </c>
      <c r="K5" s="21" t="s">
        <v>779</v>
      </c>
      <c r="L5" s="21" t="s">
        <v>200</v>
      </c>
      <c r="M5" s="22" t="s">
        <v>2</v>
      </c>
      <c r="N5" s="21" t="s">
        <v>198</v>
      </c>
      <c r="O5" s="21" t="s">
        <v>769</v>
      </c>
      <c r="P5" s="21" t="s">
        <v>201</v>
      </c>
    </row>
    <row r="6" spans="2:16" x14ac:dyDescent="0.25">
      <c r="B6" s="53">
        <v>1</v>
      </c>
      <c r="C6" s="53" t="s">
        <v>1109</v>
      </c>
      <c r="D6" s="53" t="s">
        <v>1110</v>
      </c>
      <c r="E6" s="53" t="s">
        <v>1111</v>
      </c>
      <c r="F6" s="87" t="s">
        <v>1112</v>
      </c>
      <c r="G6" s="53">
        <v>211</v>
      </c>
      <c r="H6" s="53" t="s">
        <v>220</v>
      </c>
      <c r="I6" s="53" t="s">
        <v>1113</v>
      </c>
      <c r="J6" s="53" t="s">
        <v>1114</v>
      </c>
      <c r="K6" s="88">
        <v>42401</v>
      </c>
      <c r="L6" s="53" t="s">
        <v>1115</v>
      </c>
      <c r="M6" s="64" t="s">
        <v>1116</v>
      </c>
      <c r="N6" s="59">
        <v>700</v>
      </c>
      <c r="O6" s="59">
        <v>540.54999999999995</v>
      </c>
      <c r="P6" s="59">
        <f>+N6-O6</f>
        <v>159.45000000000005</v>
      </c>
    </row>
    <row r="7" spans="2:16" x14ac:dyDescent="0.25">
      <c r="B7" s="53">
        <v>2</v>
      </c>
      <c r="C7" s="53" t="s">
        <v>1123</v>
      </c>
      <c r="D7" s="53" t="s">
        <v>1700</v>
      </c>
      <c r="E7" s="53" t="s">
        <v>1111</v>
      </c>
      <c r="F7" s="87" t="s">
        <v>1118</v>
      </c>
      <c r="G7" s="53">
        <v>311</v>
      </c>
      <c r="H7" s="53" t="s">
        <v>220</v>
      </c>
      <c r="I7" s="53" t="s">
        <v>1119</v>
      </c>
      <c r="J7" s="53" t="s">
        <v>1120</v>
      </c>
      <c r="K7" s="88">
        <v>42465</v>
      </c>
      <c r="L7" s="53" t="s">
        <v>1121</v>
      </c>
      <c r="M7" s="64" t="s">
        <v>1122</v>
      </c>
      <c r="N7" s="59">
        <v>750</v>
      </c>
      <c r="O7" s="59">
        <v>623.70000000000005</v>
      </c>
      <c r="P7" s="59">
        <f>+N7-O7</f>
        <v>126.29999999999995</v>
      </c>
    </row>
    <row r="8" spans="2:16" x14ac:dyDescent="0.25">
      <c r="B8" s="53">
        <v>3</v>
      </c>
      <c r="C8" s="53" t="s">
        <v>1123</v>
      </c>
      <c r="D8" s="53" t="s">
        <v>1124</v>
      </c>
      <c r="E8" s="53" t="s">
        <v>1125</v>
      </c>
      <c r="F8" s="87" t="s">
        <v>1126</v>
      </c>
      <c r="G8" s="53">
        <v>111</v>
      </c>
      <c r="H8" s="53" t="s">
        <v>1127</v>
      </c>
      <c r="I8" s="53" t="s">
        <v>441</v>
      </c>
      <c r="J8" s="53" t="s">
        <v>441</v>
      </c>
      <c r="K8" s="88">
        <v>42480</v>
      </c>
      <c r="L8" s="53" t="s">
        <v>1128</v>
      </c>
      <c r="M8" s="64" t="s">
        <v>646</v>
      </c>
      <c r="N8" s="59">
        <v>116.1</v>
      </c>
      <c r="O8" s="59">
        <v>41.28</v>
      </c>
      <c r="P8" s="59">
        <f>+N8-O8</f>
        <v>74.819999999999993</v>
      </c>
    </row>
    <row r="9" spans="2:16" x14ac:dyDescent="0.25">
      <c r="B9" s="53">
        <v>4</v>
      </c>
      <c r="C9" s="53" t="s">
        <v>1123</v>
      </c>
      <c r="D9" s="53" t="s">
        <v>1124</v>
      </c>
      <c r="E9" s="53" t="s">
        <v>1125</v>
      </c>
      <c r="F9" s="87" t="s">
        <v>1126</v>
      </c>
      <c r="G9" s="53">
        <v>111</v>
      </c>
      <c r="H9" s="53" t="s">
        <v>1127</v>
      </c>
      <c r="I9" s="53" t="s">
        <v>441</v>
      </c>
      <c r="J9" s="53" t="s">
        <v>441</v>
      </c>
      <c r="K9" s="88">
        <v>42473</v>
      </c>
      <c r="L9" s="53" t="s">
        <v>1129</v>
      </c>
      <c r="M9" s="64" t="s">
        <v>1130</v>
      </c>
      <c r="N9" s="59">
        <v>156</v>
      </c>
      <c r="O9" s="59">
        <v>70.150099999999995</v>
      </c>
      <c r="P9" s="59">
        <f t="shared" ref="P9:P20" si="0">+N9-O9</f>
        <v>85.849900000000005</v>
      </c>
    </row>
    <row r="10" spans="2:16" x14ac:dyDescent="0.25">
      <c r="B10" s="53">
        <v>5</v>
      </c>
      <c r="C10" s="53" t="s">
        <v>1123</v>
      </c>
      <c r="D10" s="53" t="s">
        <v>1124</v>
      </c>
      <c r="E10" s="53" t="s">
        <v>1125</v>
      </c>
      <c r="F10" s="87" t="s">
        <v>1126</v>
      </c>
      <c r="G10" s="53">
        <v>111</v>
      </c>
      <c r="H10" s="53" t="s">
        <v>1127</v>
      </c>
      <c r="I10" s="53" t="s">
        <v>441</v>
      </c>
      <c r="J10" s="53" t="s">
        <v>441</v>
      </c>
      <c r="K10" s="88">
        <v>42473</v>
      </c>
      <c r="L10" s="53" t="s">
        <v>1131</v>
      </c>
      <c r="M10" s="64" t="s">
        <v>1132</v>
      </c>
      <c r="N10" s="59">
        <v>30</v>
      </c>
      <c r="O10" s="59">
        <v>25.966100000000001</v>
      </c>
      <c r="P10" s="59">
        <f t="shared" si="0"/>
        <v>4.0338999999999992</v>
      </c>
    </row>
    <row r="11" spans="2:16" x14ac:dyDescent="0.25">
      <c r="B11" s="53">
        <v>6</v>
      </c>
      <c r="C11" s="53" t="s">
        <v>1123</v>
      </c>
      <c r="D11" s="53" t="s">
        <v>1117</v>
      </c>
      <c r="E11" s="53" t="s">
        <v>1111</v>
      </c>
      <c r="F11" s="87" t="s">
        <v>1701</v>
      </c>
      <c r="G11" s="53">
        <v>121</v>
      </c>
      <c r="H11" s="53" t="s">
        <v>220</v>
      </c>
      <c r="I11" s="53" t="s">
        <v>1697</v>
      </c>
      <c r="J11" s="53" t="s">
        <v>1702</v>
      </c>
      <c r="K11" s="88">
        <v>42474</v>
      </c>
      <c r="L11" s="53" t="s">
        <v>1703</v>
      </c>
      <c r="M11" s="64" t="s">
        <v>1704</v>
      </c>
      <c r="N11" s="59">
        <v>1792</v>
      </c>
      <c r="O11" s="59">
        <v>1545.6</v>
      </c>
      <c r="P11" s="59">
        <f t="shared" si="0"/>
        <v>246.40000000000009</v>
      </c>
    </row>
    <row r="12" spans="2:16" x14ac:dyDescent="0.25">
      <c r="B12" s="53">
        <v>7</v>
      </c>
      <c r="C12" s="53" t="s">
        <v>1123</v>
      </c>
      <c r="D12" s="53" t="s">
        <v>1515</v>
      </c>
      <c r="E12" s="53" t="s">
        <v>1516</v>
      </c>
      <c r="F12" s="87" t="s">
        <v>1517</v>
      </c>
      <c r="G12" s="53" t="s">
        <v>1518</v>
      </c>
      <c r="H12" s="53" t="s">
        <v>1519</v>
      </c>
      <c r="I12" s="53" t="s">
        <v>1521</v>
      </c>
      <c r="J12" s="53" t="s">
        <v>1520</v>
      </c>
      <c r="K12" s="88">
        <v>42550</v>
      </c>
      <c r="L12" s="53" t="s">
        <v>1522</v>
      </c>
      <c r="M12" s="64" t="s">
        <v>1523</v>
      </c>
      <c r="N12" s="59">
        <v>2865.8</v>
      </c>
      <c r="O12" s="59">
        <v>1963.16</v>
      </c>
      <c r="P12" s="59">
        <f t="shared" si="0"/>
        <v>902.6400000000001</v>
      </c>
    </row>
    <row r="13" spans="2:16" x14ac:dyDescent="0.25">
      <c r="B13" s="53">
        <v>8</v>
      </c>
      <c r="C13" s="53" t="s">
        <v>1123</v>
      </c>
      <c r="D13" s="53" t="s">
        <v>1524</v>
      </c>
      <c r="E13" s="53" t="s">
        <v>1516</v>
      </c>
      <c r="F13" s="87" t="s">
        <v>1525</v>
      </c>
      <c r="G13" s="53">
        <v>211</v>
      </c>
      <c r="H13" s="53" t="s">
        <v>994</v>
      </c>
      <c r="I13" s="53" t="s">
        <v>1113</v>
      </c>
      <c r="J13" s="53" t="s">
        <v>1526</v>
      </c>
      <c r="K13" s="88">
        <v>42537</v>
      </c>
      <c r="L13" s="53" t="s">
        <v>1527</v>
      </c>
      <c r="M13" s="64" t="s">
        <v>1528</v>
      </c>
      <c r="N13" s="59">
        <v>530.16999999999996</v>
      </c>
      <c r="O13" s="59">
        <v>400.71</v>
      </c>
      <c r="P13" s="59">
        <f t="shared" si="0"/>
        <v>129.45999999999998</v>
      </c>
    </row>
    <row r="14" spans="2:16" x14ac:dyDescent="0.25">
      <c r="B14" s="53">
        <v>9</v>
      </c>
      <c r="C14" s="53" t="s">
        <v>1123</v>
      </c>
      <c r="D14" s="53" t="s">
        <v>1524</v>
      </c>
      <c r="E14" s="53" t="s">
        <v>1516</v>
      </c>
      <c r="F14" s="87" t="s">
        <v>1530</v>
      </c>
      <c r="G14" s="53">
        <v>211</v>
      </c>
      <c r="H14" s="53" t="s">
        <v>278</v>
      </c>
      <c r="I14" s="53" t="s">
        <v>1113</v>
      </c>
      <c r="J14" s="53" t="s">
        <v>1531</v>
      </c>
      <c r="K14" s="88">
        <v>42537</v>
      </c>
      <c r="L14" s="53" t="s">
        <v>1532</v>
      </c>
      <c r="M14" s="64" t="s">
        <v>1533</v>
      </c>
      <c r="N14" s="59">
        <v>18</v>
      </c>
      <c r="O14" s="59">
        <v>14.93</v>
      </c>
      <c r="P14" s="59">
        <f t="shared" si="0"/>
        <v>3.0700000000000003</v>
      </c>
    </row>
    <row r="15" spans="2:16" x14ac:dyDescent="0.25">
      <c r="B15" s="53">
        <v>10</v>
      </c>
      <c r="C15" s="53" t="s">
        <v>1123</v>
      </c>
      <c r="D15" s="53" t="s">
        <v>1529</v>
      </c>
      <c r="E15" s="53" t="s">
        <v>1516</v>
      </c>
      <c r="F15" s="87" t="s">
        <v>1525</v>
      </c>
      <c r="G15" s="53">
        <v>211</v>
      </c>
      <c r="H15" s="53" t="s">
        <v>994</v>
      </c>
      <c r="I15" s="53" t="s">
        <v>1113</v>
      </c>
      <c r="J15" s="53" t="s">
        <v>1526</v>
      </c>
      <c r="K15" s="88">
        <v>42550</v>
      </c>
      <c r="L15" s="53" t="s">
        <v>1522</v>
      </c>
      <c r="M15" s="64" t="s">
        <v>1523</v>
      </c>
      <c r="N15" s="59">
        <v>766.25</v>
      </c>
      <c r="O15" s="59">
        <f>454.95+62.3</f>
        <v>517.25</v>
      </c>
      <c r="P15" s="59">
        <f t="shared" si="0"/>
        <v>249</v>
      </c>
    </row>
    <row r="16" spans="2:16" x14ac:dyDescent="0.25">
      <c r="B16" s="53">
        <v>11</v>
      </c>
      <c r="C16" s="53" t="s">
        <v>1123</v>
      </c>
      <c r="D16" s="53" t="s">
        <v>1529</v>
      </c>
      <c r="E16" s="53" t="s">
        <v>1516</v>
      </c>
      <c r="F16" s="87" t="s">
        <v>1530</v>
      </c>
      <c r="G16" s="53">
        <v>211</v>
      </c>
      <c r="H16" s="53" t="s">
        <v>278</v>
      </c>
      <c r="I16" s="53" t="s">
        <v>1113</v>
      </c>
      <c r="J16" s="53" t="s">
        <v>1531</v>
      </c>
      <c r="K16" s="88">
        <v>42550</v>
      </c>
      <c r="L16" s="53" t="s">
        <v>1532</v>
      </c>
      <c r="M16" s="64" t="s">
        <v>1533</v>
      </c>
      <c r="N16" s="59">
        <f>90*0.2</f>
        <v>18</v>
      </c>
      <c r="O16" s="59">
        <v>6.11</v>
      </c>
      <c r="P16" s="59">
        <f t="shared" si="0"/>
        <v>11.89</v>
      </c>
    </row>
    <row r="17" spans="2:16" x14ac:dyDescent="0.25">
      <c r="B17" s="53">
        <v>12</v>
      </c>
      <c r="C17" s="53" t="s">
        <v>1123</v>
      </c>
      <c r="D17" s="53" t="s">
        <v>1529</v>
      </c>
      <c r="E17" s="53" t="s">
        <v>1516</v>
      </c>
      <c r="F17" s="87" t="s">
        <v>1530</v>
      </c>
      <c r="G17" s="53">
        <v>211</v>
      </c>
      <c r="H17" s="53" t="s">
        <v>994</v>
      </c>
      <c r="I17" s="53" t="s">
        <v>1113</v>
      </c>
      <c r="J17" s="53" t="s">
        <v>1534</v>
      </c>
      <c r="K17" s="88">
        <v>42550</v>
      </c>
      <c r="L17" s="53" t="s">
        <v>1535</v>
      </c>
      <c r="M17" s="64" t="s">
        <v>1536</v>
      </c>
      <c r="N17" s="59">
        <v>83.2</v>
      </c>
      <c r="O17" s="59">
        <v>82.42</v>
      </c>
      <c r="P17" s="59">
        <f t="shared" si="0"/>
        <v>0.78000000000000114</v>
      </c>
    </row>
    <row r="18" spans="2:16" x14ac:dyDescent="0.25">
      <c r="B18" s="53">
        <v>13</v>
      </c>
      <c r="C18" s="53" t="s">
        <v>1123</v>
      </c>
      <c r="D18" s="53" t="s">
        <v>1537</v>
      </c>
      <c r="E18" s="53" t="s">
        <v>1516</v>
      </c>
      <c r="F18" s="87" t="s">
        <v>1538</v>
      </c>
      <c r="G18" s="53">
        <v>211</v>
      </c>
      <c r="H18" s="53" t="s">
        <v>994</v>
      </c>
      <c r="I18" s="53" t="s">
        <v>1497</v>
      </c>
      <c r="J18" s="53" t="s">
        <v>1539</v>
      </c>
      <c r="K18" s="88">
        <v>42587</v>
      </c>
      <c r="L18" s="53" t="s">
        <v>1540</v>
      </c>
      <c r="M18" s="64" t="s">
        <v>1528</v>
      </c>
      <c r="N18" s="59">
        <f>52.5+79.5+4.5+262.5</f>
        <v>399</v>
      </c>
      <c r="O18" s="59">
        <v>93.07</v>
      </c>
      <c r="P18" s="59">
        <f t="shared" si="0"/>
        <v>305.93</v>
      </c>
    </row>
    <row r="19" spans="2:16" x14ac:dyDescent="0.25">
      <c r="B19" s="53">
        <v>14</v>
      </c>
      <c r="C19" s="53" t="s">
        <v>1123</v>
      </c>
      <c r="D19" s="53" t="s">
        <v>1537</v>
      </c>
      <c r="E19" s="53" t="s">
        <v>1516</v>
      </c>
      <c r="F19" s="87" t="s">
        <v>1541</v>
      </c>
      <c r="G19" s="53">
        <v>211</v>
      </c>
      <c r="H19" s="53" t="s">
        <v>994</v>
      </c>
      <c r="I19" s="53" t="s">
        <v>1497</v>
      </c>
      <c r="J19" s="53" t="s">
        <v>1539</v>
      </c>
      <c r="K19" s="88">
        <v>42587</v>
      </c>
      <c r="L19" s="53" t="s">
        <v>1542</v>
      </c>
      <c r="M19" s="64" t="s">
        <v>1543</v>
      </c>
      <c r="N19" s="59">
        <f>85.6+12</f>
        <v>97.6</v>
      </c>
      <c r="O19" s="59">
        <v>34.200000000000003</v>
      </c>
      <c r="P19" s="59">
        <f t="shared" si="0"/>
        <v>63.399999999999991</v>
      </c>
    </row>
    <row r="20" spans="2:16" x14ac:dyDescent="0.25">
      <c r="B20" s="53">
        <v>15</v>
      </c>
      <c r="C20" s="53" t="s">
        <v>1123</v>
      </c>
      <c r="D20" s="53" t="s">
        <v>1544</v>
      </c>
      <c r="E20" s="53" t="s">
        <v>1516</v>
      </c>
      <c r="F20" s="87" t="s">
        <v>1545</v>
      </c>
      <c r="G20" s="53" t="s">
        <v>1546</v>
      </c>
      <c r="H20" s="53" t="s">
        <v>1547</v>
      </c>
      <c r="I20" s="53" t="s">
        <v>1548</v>
      </c>
      <c r="J20" s="53" t="s">
        <v>1549</v>
      </c>
      <c r="K20" s="88">
        <v>42591</v>
      </c>
      <c r="L20" s="53" t="s">
        <v>1540</v>
      </c>
      <c r="M20" s="64" t="s">
        <v>1528</v>
      </c>
      <c r="N20" s="59">
        <v>2740.15</v>
      </c>
      <c r="O20" s="59">
        <v>2243.14</v>
      </c>
      <c r="P20" s="59">
        <f t="shared" si="0"/>
        <v>497.01000000000022</v>
      </c>
    </row>
    <row r="21" spans="2:16" x14ac:dyDescent="0.25">
      <c r="B21" s="53">
        <v>16</v>
      </c>
      <c r="C21" s="53" t="s">
        <v>1123</v>
      </c>
      <c r="D21" s="53" t="s">
        <v>1544</v>
      </c>
      <c r="E21" s="53" t="s">
        <v>1516</v>
      </c>
      <c r="F21" s="87" t="s">
        <v>1545</v>
      </c>
      <c r="G21" s="53" t="s">
        <v>1546</v>
      </c>
      <c r="H21" s="53" t="s">
        <v>1547</v>
      </c>
      <c r="I21" s="53" t="s">
        <v>1548</v>
      </c>
      <c r="J21" s="53" t="s">
        <v>1549</v>
      </c>
      <c r="K21" s="88">
        <v>42591</v>
      </c>
      <c r="L21" s="53" t="s">
        <v>1550</v>
      </c>
      <c r="M21" s="64" t="s">
        <v>1523</v>
      </c>
      <c r="N21" s="59">
        <v>1664.27</v>
      </c>
      <c r="O21" s="59">
        <v>1331.41</v>
      </c>
      <c r="P21" s="59">
        <f>+N21-O21</f>
        <v>332.8599999999999</v>
      </c>
    </row>
    <row r="22" spans="2:16" x14ac:dyDescent="0.25">
      <c r="B22" s="53">
        <v>17</v>
      </c>
      <c r="C22" s="53" t="s">
        <v>1123</v>
      </c>
      <c r="D22" s="53" t="s">
        <v>1544</v>
      </c>
      <c r="E22" s="53" t="s">
        <v>1516</v>
      </c>
      <c r="F22" s="87" t="s">
        <v>1545</v>
      </c>
      <c r="G22" s="53" t="s">
        <v>1546</v>
      </c>
      <c r="H22" s="53" t="s">
        <v>1547</v>
      </c>
      <c r="I22" s="53" t="s">
        <v>1548</v>
      </c>
      <c r="J22" s="53" t="s">
        <v>1549</v>
      </c>
      <c r="K22" s="88">
        <v>42591</v>
      </c>
      <c r="L22" s="53" t="s">
        <v>1551</v>
      </c>
      <c r="M22" s="64" t="s">
        <v>1552</v>
      </c>
      <c r="N22" s="59">
        <v>98.48</v>
      </c>
      <c r="O22" s="59">
        <v>70.78</v>
      </c>
      <c r="P22" s="59">
        <f>+N22-O22</f>
        <v>27.700000000000003</v>
      </c>
    </row>
    <row r="23" spans="2:16" x14ac:dyDescent="0.25">
      <c r="B23" s="53">
        <v>18</v>
      </c>
      <c r="C23" s="53" t="s">
        <v>1123</v>
      </c>
      <c r="D23" s="53" t="s">
        <v>1544</v>
      </c>
      <c r="E23" s="53" t="s">
        <v>1516</v>
      </c>
      <c r="F23" s="87" t="s">
        <v>1545</v>
      </c>
      <c r="G23" s="53" t="s">
        <v>1546</v>
      </c>
      <c r="H23" s="53" t="s">
        <v>1547</v>
      </c>
      <c r="I23" s="53" t="s">
        <v>1548</v>
      </c>
      <c r="J23" s="53" t="s">
        <v>1549</v>
      </c>
      <c r="K23" s="88">
        <v>42684</v>
      </c>
      <c r="L23" s="53" t="s">
        <v>1532</v>
      </c>
      <c r="M23" s="64" t="s">
        <v>1533</v>
      </c>
      <c r="N23" s="59">
        <v>63</v>
      </c>
      <c r="O23" s="59">
        <v>55.32</v>
      </c>
      <c r="P23" s="59">
        <f>+N23-O23</f>
        <v>7.68</v>
      </c>
    </row>
    <row r="24" spans="2:16" x14ac:dyDescent="0.25">
      <c r="B24" s="53">
        <v>19</v>
      </c>
      <c r="C24" s="53" t="s">
        <v>1123</v>
      </c>
      <c r="D24" s="53" t="s">
        <v>1553</v>
      </c>
      <c r="E24" s="53" t="s">
        <v>1125</v>
      </c>
      <c r="F24" s="87" t="s">
        <v>1554</v>
      </c>
      <c r="G24" s="53">
        <v>211</v>
      </c>
      <c r="H24" s="53" t="s">
        <v>1555</v>
      </c>
      <c r="I24" s="53" t="s">
        <v>1497</v>
      </c>
      <c r="J24" s="53" t="s">
        <v>1556</v>
      </c>
      <c r="K24" s="88">
        <v>42546</v>
      </c>
      <c r="L24" s="53" t="s">
        <v>1557</v>
      </c>
      <c r="M24" s="64" t="s">
        <v>1558</v>
      </c>
      <c r="N24" s="59">
        <v>22.5</v>
      </c>
      <c r="O24" s="59">
        <v>33.659999999999997</v>
      </c>
      <c r="P24" s="59">
        <f t="shared" ref="P24:P42" si="1">+N24-O24</f>
        <v>-11.159999999999997</v>
      </c>
    </row>
    <row r="25" spans="2:16" x14ac:dyDescent="0.25">
      <c r="B25" s="53">
        <v>20</v>
      </c>
      <c r="C25" s="53" t="s">
        <v>1123</v>
      </c>
      <c r="D25" s="53" t="s">
        <v>1553</v>
      </c>
      <c r="E25" s="53" t="s">
        <v>1125</v>
      </c>
      <c r="F25" s="87" t="s">
        <v>1554</v>
      </c>
      <c r="G25" s="53">
        <v>211</v>
      </c>
      <c r="H25" s="53" t="s">
        <v>1555</v>
      </c>
      <c r="I25" s="53" t="s">
        <v>1497</v>
      </c>
      <c r="J25" s="53" t="s">
        <v>1556</v>
      </c>
      <c r="K25" s="88">
        <v>42546</v>
      </c>
      <c r="L25" s="53" t="s">
        <v>645</v>
      </c>
      <c r="M25" s="64" t="s">
        <v>1559</v>
      </c>
      <c r="N25" s="59">
        <v>384</v>
      </c>
      <c r="O25" s="59">
        <v>261.55</v>
      </c>
      <c r="P25" s="59">
        <f t="shared" si="1"/>
        <v>122.44999999999999</v>
      </c>
    </row>
    <row r="26" spans="2:16" x14ac:dyDescent="0.25">
      <c r="B26" s="53">
        <v>21</v>
      </c>
      <c r="C26" s="53" t="s">
        <v>1123</v>
      </c>
      <c r="D26" s="53" t="s">
        <v>1553</v>
      </c>
      <c r="E26" s="53" t="s">
        <v>1125</v>
      </c>
      <c r="F26" s="87" t="s">
        <v>1554</v>
      </c>
      <c r="G26" s="53">
        <v>211</v>
      </c>
      <c r="H26" s="53" t="s">
        <v>1555</v>
      </c>
      <c r="I26" s="53" t="s">
        <v>1497</v>
      </c>
      <c r="J26" s="53" t="s">
        <v>1556</v>
      </c>
      <c r="K26" s="88">
        <v>42546</v>
      </c>
      <c r="L26" s="53" t="s">
        <v>1560</v>
      </c>
      <c r="M26" s="64" t="s">
        <v>1561</v>
      </c>
      <c r="N26" s="59">
        <v>378.25</v>
      </c>
      <c r="O26" s="59">
        <v>460.73</v>
      </c>
      <c r="P26" s="59">
        <f t="shared" si="1"/>
        <v>-82.480000000000018</v>
      </c>
    </row>
    <row r="27" spans="2:16" x14ac:dyDescent="0.25">
      <c r="B27" s="53">
        <v>22</v>
      </c>
      <c r="C27" s="53" t="s">
        <v>1123</v>
      </c>
      <c r="D27" s="53" t="s">
        <v>1553</v>
      </c>
      <c r="E27" s="53" t="s">
        <v>1125</v>
      </c>
      <c r="F27" s="87" t="s">
        <v>1554</v>
      </c>
      <c r="G27" s="53">
        <v>211</v>
      </c>
      <c r="H27" s="53" t="s">
        <v>1555</v>
      </c>
      <c r="I27" s="53" t="s">
        <v>1497</v>
      </c>
      <c r="J27" s="53" t="s">
        <v>1556</v>
      </c>
      <c r="K27" s="88">
        <v>42546</v>
      </c>
      <c r="L27" s="53" t="s">
        <v>1562</v>
      </c>
      <c r="M27" s="64" t="s">
        <v>1563</v>
      </c>
      <c r="N27" s="59">
        <v>36</v>
      </c>
      <c r="O27" s="59">
        <v>14.87</v>
      </c>
      <c r="P27" s="59">
        <f t="shared" si="1"/>
        <v>21.130000000000003</v>
      </c>
    </row>
    <row r="28" spans="2:16" x14ac:dyDescent="0.25">
      <c r="B28" s="53">
        <v>23</v>
      </c>
      <c r="C28" s="53" t="s">
        <v>1123</v>
      </c>
      <c r="D28" s="53" t="s">
        <v>1553</v>
      </c>
      <c r="E28" s="53" t="s">
        <v>1125</v>
      </c>
      <c r="F28" s="87" t="s">
        <v>1554</v>
      </c>
      <c r="G28" s="53">
        <v>211</v>
      </c>
      <c r="H28" s="53" t="s">
        <v>1555</v>
      </c>
      <c r="I28" s="53" t="s">
        <v>1497</v>
      </c>
      <c r="J28" s="53" t="s">
        <v>1556</v>
      </c>
      <c r="K28" s="88">
        <v>42546</v>
      </c>
      <c r="L28" s="53" t="s">
        <v>1564</v>
      </c>
      <c r="M28" s="64" t="s">
        <v>1565</v>
      </c>
      <c r="N28" s="59">
        <v>250</v>
      </c>
      <c r="O28" s="59">
        <v>235</v>
      </c>
      <c r="P28" s="59">
        <f t="shared" si="1"/>
        <v>15</v>
      </c>
    </row>
    <row r="29" spans="2:16" x14ac:dyDescent="0.25">
      <c r="B29" s="53">
        <v>24</v>
      </c>
      <c r="C29" s="53" t="s">
        <v>1123</v>
      </c>
      <c r="D29" s="53" t="s">
        <v>1553</v>
      </c>
      <c r="E29" s="53" t="s">
        <v>1125</v>
      </c>
      <c r="F29" s="87" t="s">
        <v>1554</v>
      </c>
      <c r="G29" s="53">
        <v>211</v>
      </c>
      <c r="H29" s="53" t="s">
        <v>1555</v>
      </c>
      <c r="I29" s="53" t="s">
        <v>1497</v>
      </c>
      <c r="J29" s="53" t="s">
        <v>1556</v>
      </c>
      <c r="K29" s="88">
        <v>42546</v>
      </c>
      <c r="L29" s="53" t="s">
        <v>1566</v>
      </c>
      <c r="M29" s="64" t="s">
        <v>1567</v>
      </c>
      <c r="N29" s="59">
        <v>10</v>
      </c>
      <c r="O29" s="59">
        <v>4.2</v>
      </c>
      <c r="P29" s="59">
        <f t="shared" si="1"/>
        <v>5.8</v>
      </c>
    </row>
    <row r="30" spans="2:16" x14ac:dyDescent="0.25">
      <c r="B30" s="53">
        <v>25</v>
      </c>
      <c r="C30" s="53" t="s">
        <v>1123</v>
      </c>
      <c r="D30" s="53" t="s">
        <v>1553</v>
      </c>
      <c r="E30" s="53" t="s">
        <v>1125</v>
      </c>
      <c r="F30" s="87" t="s">
        <v>1554</v>
      </c>
      <c r="G30" s="53">
        <v>211</v>
      </c>
      <c r="H30" s="53" t="s">
        <v>1555</v>
      </c>
      <c r="I30" s="53" t="s">
        <v>1497</v>
      </c>
      <c r="J30" s="53" t="s">
        <v>1556</v>
      </c>
      <c r="K30" s="88">
        <v>42546</v>
      </c>
      <c r="L30" s="53" t="s">
        <v>1568</v>
      </c>
      <c r="M30" s="64" t="s">
        <v>1569</v>
      </c>
      <c r="N30" s="59">
        <v>1027.5</v>
      </c>
      <c r="O30" s="59">
        <v>658.02</v>
      </c>
      <c r="P30" s="59">
        <f t="shared" si="1"/>
        <v>369.48</v>
      </c>
    </row>
    <row r="31" spans="2:16" x14ac:dyDescent="0.25">
      <c r="B31" s="53">
        <v>26</v>
      </c>
      <c r="C31" s="53" t="s">
        <v>1123</v>
      </c>
      <c r="D31" s="53" t="s">
        <v>1553</v>
      </c>
      <c r="E31" s="53" t="s">
        <v>1125</v>
      </c>
      <c r="F31" s="87" t="s">
        <v>1554</v>
      </c>
      <c r="G31" s="53">
        <v>211</v>
      </c>
      <c r="H31" s="53" t="s">
        <v>1555</v>
      </c>
      <c r="I31" s="53" t="s">
        <v>1497</v>
      </c>
      <c r="J31" s="53" t="s">
        <v>1556</v>
      </c>
      <c r="K31" s="88">
        <v>42546</v>
      </c>
      <c r="L31" s="53" t="s">
        <v>1570</v>
      </c>
      <c r="M31" s="64" t="s">
        <v>1571</v>
      </c>
      <c r="N31" s="59">
        <v>36</v>
      </c>
      <c r="O31" s="59">
        <v>34.880000000000003</v>
      </c>
      <c r="P31" s="59">
        <f t="shared" si="1"/>
        <v>1.1199999999999974</v>
      </c>
    </row>
    <row r="32" spans="2:16" x14ac:dyDescent="0.25">
      <c r="B32" s="53">
        <v>27</v>
      </c>
      <c r="C32" s="53" t="s">
        <v>1123</v>
      </c>
      <c r="D32" s="53" t="s">
        <v>1553</v>
      </c>
      <c r="E32" s="53" t="s">
        <v>1125</v>
      </c>
      <c r="F32" s="87" t="s">
        <v>1574</v>
      </c>
      <c r="G32" s="53">
        <v>211</v>
      </c>
      <c r="H32" s="53" t="s">
        <v>1555</v>
      </c>
      <c r="I32" s="53" t="s">
        <v>1497</v>
      </c>
      <c r="J32" s="53" t="s">
        <v>1556</v>
      </c>
      <c r="K32" s="88">
        <v>42546</v>
      </c>
      <c r="L32" s="53" t="s">
        <v>1572</v>
      </c>
      <c r="M32" s="64" t="s">
        <v>1573</v>
      </c>
      <c r="N32" s="59">
        <v>259.5</v>
      </c>
      <c r="O32" s="59">
        <v>237.44</v>
      </c>
      <c r="P32" s="59">
        <f t="shared" si="1"/>
        <v>22.060000000000002</v>
      </c>
    </row>
    <row r="33" spans="2:16" x14ac:dyDescent="0.25">
      <c r="B33" s="53">
        <v>28</v>
      </c>
      <c r="C33" s="53" t="s">
        <v>1123</v>
      </c>
      <c r="D33" s="53" t="s">
        <v>1553</v>
      </c>
      <c r="E33" s="53" t="s">
        <v>1125</v>
      </c>
      <c r="F33" s="87" t="s">
        <v>1554</v>
      </c>
      <c r="G33" s="53">
        <v>211</v>
      </c>
      <c r="H33" s="53" t="s">
        <v>1555</v>
      </c>
      <c r="I33" s="53" t="s">
        <v>1497</v>
      </c>
      <c r="J33" s="53" t="s">
        <v>1556</v>
      </c>
      <c r="K33" s="88">
        <v>42546</v>
      </c>
      <c r="L33" s="53" t="s">
        <v>1129</v>
      </c>
      <c r="M33" s="64" t="s">
        <v>1130</v>
      </c>
      <c r="N33" s="59">
        <v>36</v>
      </c>
      <c r="O33" s="59">
        <v>17.47</v>
      </c>
      <c r="P33" s="59">
        <f t="shared" si="1"/>
        <v>18.53</v>
      </c>
    </row>
    <row r="34" spans="2:16" x14ac:dyDescent="0.25">
      <c r="B34" s="53">
        <v>29</v>
      </c>
      <c r="C34" s="53" t="s">
        <v>1123</v>
      </c>
      <c r="D34" s="53" t="s">
        <v>1553</v>
      </c>
      <c r="E34" s="53" t="s">
        <v>1125</v>
      </c>
      <c r="F34" s="87" t="s">
        <v>1554</v>
      </c>
      <c r="G34" s="53">
        <v>211</v>
      </c>
      <c r="H34" s="53" t="s">
        <v>1555</v>
      </c>
      <c r="I34" s="53" t="s">
        <v>1497</v>
      </c>
      <c r="J34" s="53" t="s">
        <v>1556</v>
      </c>
      <c r="K34" s="88">
        <v>42546</v>
      </c>
      <c r="L34" s="53" t="s">
        <v>1575</v>
      </c>
      <c r="M34" s="64" t="s">
        <v>1132</v>
      </c>
      <c r="N34" s="59">
        <v>112</v>
      </c>
      <c r="O34" s="59">
        <v>64.08</v>
      </c>
      <c r="P34" s="59">
        <f t="shared" si="1"/>
        <v>47.92</v>
      </c>
    </row>
    <row r="35" spans="2:16" x14ac:dyDescent="0.25">
      <c r="B35" s="53">
        <v>30</v>
      </c>
      <c r="C35" s="53" t="s">
        <v>1123</v>
      </c>
      <c r="D35" s="53" t="s">
        <v>1592</v>
      </c>
      <c r="E35" s="53" t="s">
        <v>1593</v>
      </c>
      <c r="F35" s="87" t="s">
        <v>1594</v>
      </c>
      <c r="G35" s="53">
        <v>211</v>
      </c>
      <c r="H35" s="53" t="s">
        <v>1192</v>
      </c>
      <c r="I35" s="53" t="s">
        <v>1497</v>
      </c>
      <c r="J35" s="53" t="s">
        <v>1595</v>
      </c>
      <c r="K35" s="88">
        <v>42550</v>
      </c>
      <c r="L35" s="53" t="s">
        <v>1596</v>
      </c>
      <c r="M35" s="64" t="s">
        <v>1597</v>
      </c>
      <c r="N35" s="59">
        <v>36</v>
      </c>
      <c r="O35" s="59">
        <v>15.3</v>
      </c>
      <c r="P35" s="59">
        <f t="shared" ref="P35:P40" si="2">+N35-O35</f>
        <v>20.7</v>
      </c>
    </row>
    <row r="36" spans="2:16" x14ac:dyDescent="0.25">
      <c r="B36" s="53">
        <v>31</v>
      </c>
      <c r="C36" s="53" t="s">
        <v>1123</v>
      </c>
      <c r="D36" s="53" t="s">
        <v>1592</v>
      </c>
      <c r="E36" s="53" t="s">
        <v>1593</v>
      </c>
      <c r="F36" s="87" t="s">
        <v>1594</v>
      </c>
      <c r="G36" s="53">
        <v>211</v>
      </c>
      <c r="H36" s="53" t="s">
        <v>1192</v>
      </c>
      <c r="I36" s="53" t="s">
        <v>1497</v>
      </c>
      <c r="J36" s="53" t="s">
        <v>1595</v>
      </c>
      <c r="K36" s="88">
        <v>42550</v>
      </c>
      <c r="L36" s="53" t="s">
        <v>1598</v>
      </c>
      <c r="M36" s="64" t="s">
        <v>1599</v>
      </c>
      <c r="N36" s="59">
        <v>73.98</v>
      </c>
      <c r="O36" s="59">
        <v>16.21</v>
      </c>
      <c r="P36" s="59">
        <f t="shared" si="2"/>
        <v>57.77</v>
      </c>
    </row>
    <row r="37" spans="2:16" x14ac:dyDescent="0.25">
      <c r="B37" s="53">
        <v>32</v>
      </c>
      <c r="C37" s="53" t="s">
        <v>1123</v>
      </c>
      <c r="D37" s="53" t="s">
        <v>1592</v>
      </c>
      <c r="E37" s="53" t="s">
        <v>1593</v>
      </c>
      <c r="F37" s="87" t="s">
        <v>1594</v>
      </c>
      <c r="G37" s="53">
        <v>211</v>
      </c>
      <c r="H37" s="53" t="s">
        <v>1192</v>
      </c>
      <c r="I37" s="53" t="s">
        <v>1497</v>
      </c>
      <c r="J37" s="53" t="s">
        <v>1595</v>
      </c>
      <c r="K37" s="88">
        <v>42550</v>
      </c>
      <c r="L37" s="53" t="s">
        <v>1600</v>
      </c>
      <c r="M37" s="64" t="s">
        <v>1601</v>
      </c>
      <c r="N37" s="59">
        <v>33.200000000000003</v>
      </c>
      <c r="O37" s="59">
        <v>14.08</v>
      </c>
      <c r="P37" s="59">
        <f t="shared" si="2"/>
        <v>19.120000000000005</v>
      </c>
    </row>
    <row r="38" spans="2:16" x14ac:dyDescent="0.25">
      <c r="B38" s="53">
        <v>33</v>
      </c>
      <c r="C38" s="53" t="s">
        <v>1123</v>
      </c>
      <c r="D38" s="53" t="s">
        <v>1592</v>
      </c>
      <c r="E38" s="53" t="s">
        <v>1593</v>
      </c>
      <c r="F38" s="87" t="s">
        <v>1594</v>
      </c>
      <c r="G38" s="53">
        <v>211</v>
      </c>
      <c r="H38" s="53" t="s">
        <v>1192</v>
      </c>
      <c r="I38" s="53" t="s">
        <v>1497</v>
      </c>
      <c r="J38" s="53" t="s">
        <v>1595</v>
      </c>
      <c r="K38" s="88">
        <v>42550</v>
      </c>
      <c r="L38" s="53" t="s">
        <v>1602</v>
      </c>
      <c r="M38" s="64" t="s">
        <v>1603</v>
      </c>
      <c r="N38" s="59">
        <v>40</v>
      </c>
      <c r="O38" s="59">
        <v>31.98</v>
      </c>
      <c r="P38" s="59">
        <f t="shared" si="2"/>
        <v>8.02</v>
      </c>
    </row>
    <row r="39" spans="2:16" x14ac:dyDescent="0.25">
      <c r="B39" s="53">
        <v>34</v>
      </c>
      <c r="C39" s="53" t="s">
        <v>1123</v>
      </c>
      <c r="D39" s="53" t="s">
        <v>1592</v>
      </c>
      <c r="E39" s="53" t="s">
        <v>1593</v>
      </c>
      <c r="F39" s="87" t="s">
        <v>1594</v>
      </c>
      <c r="G39" s="53">
        <v>211</v>
      </c>
      <c r="H39" s="53" t="s">
        <v>1192</v>
      </c>
      <c r="I39" s="53" t="s">
        <v>1497</v>
      </c>
      <c r="J39" s="53" t="s">
        <v>1595</v>
      </c>
      <c r="K39" s="88">
        <v>42550</v>
      </c>
      <c r="L39" s="53" t="s">
        <v>1604</v>
      </c>
      <c r="M39" s="64" t="s">
        <v>1605</v>
      </c>
      <c r="N39" s="59">
        <v>18</v>
      </c>
      <c r="O39" s="59">
        <v>12.4</v>
      </c>
      <c r="P39" s="59">
        <f t="shared" si="2"/>
        <v>5.6</v>
      </c>
    </row>
    <row r="40" spans="2:16" x14ac:dyDescent="0.25">
      <c r="B40" s="53">
        <v>35</v>
      </c>
      <c r="C40" s="53" t="s">
        <v>1123</v>
      </c>
      <c r="D40" s="53" t="s">
        <v>1592</v>
      </c>
      <c r="E40" s="53" t="s">
        <v>1593</v>
      </c>
      <c r="F40" s="87" t="s">
        <v>1594</v>
      </c>
      <c r="G40" s="53">
        <v>211</v>
      </c>
      <c r="H40" s="53" t="s">
        <v>1192</v>
      </c>
      <c r="I40" s="53" t="s">
        <v>1497</v>
      </c>
      <c r="J40" s="53" t="s">
        <v>1595</v>
      </c>
      <c r="K40" s="88">
        <v>42550</v>
      </c>
      <c r="L40" s="53" t="s">
        <v>1606</v>
      </c>
      <c r="M40" s="64" t="s">
        <v>1607</v>
      </c>
      <c r="N40" s="59">
        <v>9.1999999999999993</v>
      </c>
      <c r="O40" s="59">
        <v>6.05</v>
      </c>
      <c r="P40" s="59">
        <f t="shared" si="2"/>
        <v>3.1499999999999995</v>
      </c>
    </row>
    <row r="41" spans="2:16" x14ac:dyDescent="0.25">
      <c r="B41" s="53">
        <v>36</v>
      </c>
      <c r="C41" s="53" t="s">
        <v>1123</v>
      </c>
      <c r="D41" s="53" t="s">
        <v>1585</v>
      </c>
      <c r="E41" s="53" t="s">
        <v>1586</v>
      </c>
      <c r="F41" s="87" t="s">
        <v>1587</v>
      </c>
      <c r="G41" s="53">
        <v>111</v>
      </c>
      <c r="H41" s="53" t="s">
        <v>1224</v>
      </c>
      <c r="I41" s="53" t="s">
        <v>1588</v>
      </c>
      <c r="J41" s="53" t="s">
        <v>1589</v>
      </c>
      <c r="K41" s="88">
        <v>42548</v>
      </c>
      <c r="L41" s="53" t="s">
        <v>1590</v>
      </c>
      <c r="M41" s="64" t="s">
        <v>1591</v>
      </c>
      <c r="N41" s="59">
        <v>555</v>
      </c>
      <c r="O41" s="59">
        <v>372.59</v>
      </c>
      <c r="P41" s="59">
        <f>+N41-O41</f>
        <v>182.41000000000003</v>
      </c>
    </row>
    <row r="42" spans="2:16" x14ac:dyDescent="0.25">
      <c r="B42" s="53">
        <v>37</v>
      </c>
      <c r="C42" s="53" t="s">
        <v>1123</v>
      </c>
      <c r="D42" s="53" t="s">
        <v>1537</v>
      </c>
      <c r="E42" s="53" t="s">
        <v>1576</v>
      </c>
      <c r="F42" s="87" t="s">
        <v>1577</v>
      </c>
      <c r="G42" s="53">
        <v>121</v>
      </c>
      <c r="H42" s="53" t="s">
        <v>364</v>
      </c>
      <c r="I42" s="53" t="s">
        <v>1349</v>
      </c>
      <c r="J42" s="53" t="s">
        <v>1578</v>
      </c>
      <c r="K42" s="88">
        <v>42573</v>
      </c>
      <c r="L42" s="53" t="s">
        <v>1358</v>
      </c>
      <c r="M42" s="64" t="s">
        <v>1359</v>
      </c>
      <c r="N42" s="59">
        <v>220</v>
      </c>
      <c r="O42" s="59">
        <v>155</v>
      </c>
      <c r="P42" s="59">
        <f t="shared" si="1"/>
        <v>65</v>
      </c>
    </row>
    <row r="43" spans="2:16" x14ac:dyDescent="0.25">
      <c r="B43" s="53">
        <v>38</v>
      </c>
      <c r="C43" s="53" t="s">
        <v>1123</v>
      </c>
      <c r="D43" s="53" t="s">
        <v>1579</v>
      </c>
      <c r="E43" s="53" t="s">
        <v>1576</v>
      </c>
      <c r="F43" s="87" t="s">
        <v>1580</v>
      </c>
      <c r="G43" s="53">
        <v>611</v>
      </c>
      <c r="H43" s="53" t="s">
        <v>364</v>
      </c>
      <c r="I43" s="53" t="s">
        <v>1581</v>
      </c>
      <c r="J43" s="53" t="s">
        <v>1582</v>
      </c>
      <c r="K43" s="88">
        <v>42594</v>
      </c>
      <c r="L43" s="53" t="s">
        <v>1583</v>
      </c>
      <c r="M43" s="64" t="s">
        <v>1584</v>
      </c>
      <c r="N43" s="59">
        <v>500</v>
      </c>
      <c r="O43" s="59">
        <v>298</v>
      </c>
      <c r="P43" s="59">
        <f>+N43-O43</f>
        <v>202</v>
      </c>
    </row>
    <row r="44" spans="2:16" x14ac:dyDescent="0.25">
      <c r="B44" s="83"/>
      <c r="C44" s="83"/>
      <c r="D44" s="83"/>
      <c r="E44" s="83"/>
      <c r="F44" s="89"/>
      <c r="G44" s="83"/>
      <c r="H44" s="83"/>
      <c r="I44" s="83"/>
      <c r="J44" s="83"/>
      <c r="K44" s="83"/>
      <c r="L44" s="83"/>
      <c r="M44" s="83"/>
      <c r="N44" s="83"/>
      <c r="O44" s="83"/>
      <c r="P44" s="83"/>
    </row>
    <row r="45" spans="2:16" x14ac:dyDescent="0.25">
      <c r="B45" s="53">
        <v>39</v>
      </c>
      <c r="C45" s="53" t="s">
        <v>1123</v>
      </c>
      <c r="D45" s="53" t="s">
        <v>1622</v>
      </c>
      <c r="E45" s="53" t="s">
        <v>1593</v>
      </c>
      <c r="F45" s="87" t="s">
        <v>1623</v>
      </c>
      <c r="G45" s="53">
        <v>211</v>
      </c>
      <c r="H45" s="53" t="s">
        <v>1192</v>
      </c>
      <c r="I45" s="53" t="s">
        <v>1497</v>
      </c>
      <c r="J45" s="53" t="s">
        <v>1595</v>
      </c>
      <c r="K45" s="88">
        <v>42673</v>
      </c>
      <c r="L45" s="53" t="s">
        <v>1602</v>
      </c>
      <c r="M45" s="64" t="s">
        <v>1603</v>
      </c>
      <c r="N45" s="59">
        <v>97.5</v>
      </c>
      <c r="O45" s="59">
        <v>81.900000000000006</v>
      </c>
      <c r="P45" s="59">
        <f t="shared" ref="P45:P53" si="3">+N45-O45</f>
        <v>15.599999999999994</v>
      </c>
    </row>
    <row r="46" spans="2:16" x14ac:dyDescent="0.25">
      <c r="B46" s="53">
        <v>40</v>
      </c>
      <c r="C46" s="53" t="s">
        <v>1123</v>
      </c>
      <c r="D46" s="53" t="s">
        <v>1622</v>
      </c>
      <c r="E46" s="53" t="s">
        <v>1593</v>
      </c>
      <c r="F46" s="87" t="s">
        <v>1623</v>
      </c>
      <c r="G46" s="53">
        <v>211</v>
      </c>
      <c r="H46" s="53" t="s">
        <v>1192</v>
      </c>
      <c r="I46" s="53" t="s">
        <v>1497</v>
      </c>
      <c r="J46" s="53" t="s">
        <v>1595</v>
      </c>
      <c r="K46" s="88">
        <v>42673</v>
      </c>
      <c r="L46" s="53" t="s">
        <v>1624</v>
      </c>
      <c r="M46" s="64" t="s">
        <v>1605</v>
      </c>
      <c r="N46" s="59">
        <v>10.26</v>
      </c>
      <c r="O46" s="59">
        <v>3.93</v>
      </c>
      <c r="P46" s="59">
        <f t="shared" si="3"/>
        <v>6.33</v>
      </c>
    </row>
    <row r="47" spans="2:16" x14ac:dyDescent="0.25">
      <c r="B47" s="53">
        <v>41</v>
      </c>
      <c r="C47" s="53" t="s">
        <v>1123</v>
      </c>
      <c r="D47" s="53" t="s">
        <v>1622</v>
      </c>
      <c r="E47" s="53" t="s">
        <v>1593</v>
      </c>
      <c r="F47" s="87" t="s">
        <v>1623</v>
      </c>
      <c r="G47" s="53">
        <v>211</v>
      </c>
      <c r="H47" s="53" t="s">
        <v>1192</v>
      </c>
      <c r="I47" s="53" t="s">
        <v>1497</v>
      </c>
      <c r="J47" s="53" t="s">
        <v>1595</v>
      </c>
      <c r="K47" s="88">
        <v>42673</v>
      </c>
      <c r="L47" s="53" t="s">
        <v>1668</v>
      </c>
      <c r="M47" s="64" t="s">
        <v>1669</v>
      </c>
      <c r="N47" s="59">
        <v>12</v>
      </c>
      <c r="O47" s="59">
        <v>3.76</v>
      </c>
      <c r="P47" s="59">
        <f t="shared" si="3"/>
        <v>8.24</v>
      </c>
    </row>
    <row r="48" spans="2:16" x14ac:dyDescent="0.25">
      <c r="B48" s="53">
        <v>42</v>
      </c>
      <c r="C48" s="53" t="s">
        <v>1123</v>
      </c>
      <c r="D48" s="53" t="s">
        <v>1622</v>
      </c>
      <c r="E48" s="53" t="s">
        <v>1593</v>
      </c>
      <c r="F48" s="87" t="s">
        <v>1623</v>
      </c>
      <c r="G48" s="53">
        <v>211</v>
      </c>
      <c r="H48" s="53" t="s">
        <v>1192</v>
      </c>
      <c r="I48" s="53" t="s">
        <v>1497</v>
      </c>
      <c r="J48" s="53" t="s">
        <v>1595</v>
      </c>
      <c r="K48" s="88">
        <v>42643</v>
      </c>
      <c r="L48" s="53" t="s">
        <v>1606</v>
      </c>
      <c r="M48" s="64" t="s">
        <v>1607</v>
      </c>
      <c r="N48" s="59">
        <v>8</v>
      </c>
      <c r="O48" s="59">
        <v>6.05</v>
      </c>
      <c r="P48" s="59">
        <f t="shared" si="3"/>
        <v>1.9500000000000002</v>
      </c>
    </row>
    <row r="49" spans="2:16" x14ac:dyDescent="0.25">
      <c r="B49" s="53">
        <v>43</v>
      </c>
      <c r="C49" s="53" t="s">
        <v>1123</v>
      </c>
      <c r="D49" s="53" t="s">
        <v>1622</v>
      </c>
      <c r="E49" s="53" t="s">
        <v>1593</v>
      </c>
      <c r="F49" s="87" t="s">
        <v>1623</v>
      </c>
      <c r="G49" s="53">
        <v>211</v>
      </c>
      <c r="H49" s="53" t="s">
        <v>1192</v>
      </c>
      <c r="I49" s="53" t="s">
        <v>1497</v>
      </c>
      <c r="J49" s="53" t="s">
        <v>1595</v>
      </c>
      <c r="K49" s="88">
        <v>42643</v>
      </c>
      <c r="L49" s="53" t="s">
        <v>1692</v>
      </c>
      <c r="M49" s="64" t="s">
        <v>1693</v>
      </c>
      <c r="N49" s="59">
        <v>12.3</v>
      </c>
      <c r="O49" s="59">
        <v>4.68</v>
      </c>
      <c r="P49" s="59">
        <f t="shared" si="3"/>
        <v>7.620000000000001</v>
      </c>
    </row>
    <row r="50" spans="2:16" x14ac:dyDescent="0.25">
      <c r="B50" s="53">
        <v>44</v>
      </c>
      <c r="C50" s="53" t="s">
        <v>1123</v>
      </c>
      <c r="D50" s="53" t="s">
        <v>1622</v>
      </c>
      <c r="E50" s="53" t="s">
        <v>1593</v>
      </c>
      <c r="F50" s="87" t="s">
        <v>1623</v>
      </c>
      <c r="G50" s="53">
        <v>211</v>
      </c>
      <c r="H50" s="53" t="s">
        <v>1192</v>
      </c>
      <c r="I50" s="53" t="s">
        <v>1497</v>
      </c>
      <c r="J50" s="53" t="s">
        <v>1595</v>
      </c>
      <c r="K50" s="88" t="s">
        <v>1730</v>
      </c>
      <c r="L50" s="53" t="s">
        <v>1600</v>
      </c>
      <c r="M50" s="64" t="s">
        <v>1601</v>
      </c>
      <c r="N50" s="59">
        <v>50.4</v>
      </c>
      <c r="O50" s="59">
        <v>9.9499999999999993</v>
      </c>
      <c r="P50" s="59">
        <f t="shared" si="3"/>
        <v>40.450000000000003</v>
      </c>
    </row>
    <row r="51" spans="2:16" x14ac:dyDescent="0.25">
      <c r="B51" s="90">
        <v>45</v>
      </c>
      <c r="C51" s="53" t="s">
        <v>1123</v>
      </c>
      <c r="D51" s="53" t="s">
        <v>1622</v>
      </c>
      <c r="E51" s="53" t="s">
        <v>1593</v>
      </c>
      <c r="F51" s="87" t="s">
        <v>1623</v>
      </c>
      <c r="G51" s="53">
        <v>211</v>
      </c>
      <c r="H51" s="53" t="s">
        <v>1192</v>
      </c>
      <c r="I51" s="53" t="s">
        <v>1497</v>
      </c>
      <c r="J51" s="53" t="s">
        <v>1595</v>
      </c>
      <c r="K51" s="88">
        <v>42698</v>
      </c>
      <c r="L51" s="53" t="s">
        <v>1731</v>
      </c>
      <c r="M51" s="64" t="s">
        <v>1693</v>
      </c>
      <c r="N51" s="59">
        <v>12.3</v>
      </c>
      <c r="O51" s="59">
        <v>4.68</v>
      </c>
      <c r="P51" s="59">
        <f t="shared" si="3"/>
        <v>7.620000000000001</v>
      </c>
    </row>
    <row r="52" spans="2:16" x14ac:dyDescent="0.25">
      <c r="B52" s="90">
        <v>46</v>
      </c>
      <c r="C52" s="53" t="s">
        <v>1123</v>
      </c>
      <c r="D52" s="53" t="s">
        <v>1622</v>
      </c>
      <c r="E52" s="53" t="s">
        <v>1593</v>
      </c>
      <c r="F52" s="87" t="s">
        <v>1623</v>
      </c>
      <c r="G52" s="53">
        <v>211</v>
      </c>
      <c r="H52" s="53" t="s">
        <v>1192</v>
      </c>
      <c r="I52" s="53" t="s">
        <v>1497</v>
      </c>
      <c r="J52" s="53" t="s">
        <v>1595</v>
      </c>
      <c r="K52" s="88">
        <v>42700</v>
      </c>
      <c r="L52" s="53" t="s">
        <v>1953</v>
      </c>
      <c r="M52" s="64" t="s">
        <v>1954</v>
      </c>
      <c r="N52" s="59">
        <v>74.5</v>
      </c>
      <c r="O52" s="59">
        <v>18.170000000000002</v>
      </c>
      <c r="P52" s="59">
        <f t="shared" si="3"/>
        <v>56.33</v>
      </c>
    </row>
    <row r="53" spans="2:16" x14ac:dyDescent="0.25">
      <c r="B53" s="90">
        <v>47</v>
      </c>
      <c r="C53" s="53" t="s">
        <v>1123</v>
      </c>
      <c r="D53" s="53" t="s">
        <v>1622</v>
      </c>
      <c r="E53" s="53" t="s">
        <v>1593</v>
      </c>
      <c r="F53" s="87" t="s">
        <v>1623</v>
      </c>
      <c r="G53" s="53">
        <v>211</v>
      </c>
      <c r="H53" s="53" t="s">
        <v>1192</v>
      </c>
      <c r="I53" s="53" t="s">
        <v>1497</v>
      </c>
      <c r="J53" s="53" t="s">
        <v>1595</v>
      </c>
      <c r="K53" s="88">
        <v>42706</v>
      </c>
      <c r="L53" s="53" t="s">
        <v>1955</v>
      </c>
      <c r="M53" s="64" t="s">
        <v>1956</v>
      </c>
      <c r="N53" s="59">
        <v>15</v>
      </c>
      <c r="O53" s="59">
        <v>2.76</v>
      </c>
      <c r="P53" s="59">
        <f t="shared" si="3"/>
        <v>12.24</v>
      </c>
    </row>
    <row r="54" spans="2:16" x14ac:dyDescent="0.25">
      <c r="B54" s="83"/>
      <c r="C54" s="83"/>
      <c r="D54" s="83"/>
      <c r="E54" s="83"/>
      <c r="F54" s="89"/>
      <c r="G54" s="83"/>
      <c r="H54" s="83"/>
      <c r="I54" s="83"/>
      <c r="J54" s="83"/>
      <c r="K54" s="83"/>
      <c r="L54" s="83"/>
      <c r="M54" s="83"/>
      <c r="N54" s="83"/>
      <c r="O54" s="83"/>
      <c r="P54" s="83"/>
    </row>
    <row r="55" spans="2:16" x14ac:dyDescent="0.25">
      <c r="B55" s="53">
        <v>48</v>
      </c>
      <c r="C55" s="53" t="s">
        <v>1109</v>
      </c>
      <c r="D55" s="53" t="s">
        <v>1694</v>
      </c>
      <c r="E55" s="53" t="s">
        <v>1111</v>
      </c>
      <c r="F55" s="87" t="s">
        <v>1695</v>
      </c>
      <c r="G55" s="53">
        <v>121</v>
      </c>
      <c r="H55" s="53" t="s">
        <v>220</v>
      </c>
      <c r="I55" s="53" t="s">
        <v>1697</v>
      </c>
      <c r="J55" s="53" t="s">
        <v>1696</v>
      </c>
      <c r="K55" s="88">
        <v>42675</v>
      </c>
      <c r="L55" s="53" t="s">
        <v>1698</v>
      </c>
      <c r="M55" s="64" t="s">
        <v>1699</v>
      </c>
      <c r="N55" s="59">
        <v>1285.68</v>
      </c>
      <c r="O55" s="59">
        <v>581.4</v>
      </c>
      <c r="P55" s="59">
        <f>+N55-O55</f>
        <v>704.28000000000009</v>
      </c>
    </row>
    <row r="56" spans="2:16" x14ac:dyDescent="0.25">
      <c r="B56" s="83"/>
      <c r="C56" s="83"/>
      <c r="D56" s="83"/>
      <c r="E56" s="83"/>
      <c r="F56" s="89"/>
      <c r="G56" s="83"/>
      <c r="H56" s="83"/>
      <c r="I56" s="83"/>
      <c r="J56" s="83"/>
      <c r="K56" s="83"/>
      <c r="L56" s="83"/>
      <c r="M56" s="83"/>
      <c r="N56" s="84">
        <f>SUM(N6:N55)</f>
        <v>18503.09</v>
      </c>
      <c r="O56" s="84">
        <f>SUM(O6:O55)</f>
        <v>13320.536199999997</v>
      </c>
      <c r="P56" s="84">
        <f>SUM(P6:P55)</f>
        <v>5182.5537999999988</v>
      </c>
    </row>
    <row r="57" spans="2:16" x14ac:dyDescent="0.25">
      <c r="F57" s="26"/>
    </row>
    <row r="58" spans="2:16" x14ac:dyDescent="0.25">
      <c r="F58" s="26"/>
    </row>
    <row r="59" spans="2:16" x14ac:dyDescent="0.25">
      <c r="F59" s="26"/>
    </row>
    <row r="60" spans="2:16" x14ac:dyDescent="0.25">
      <c r="F60" s="26"/>
    </row>
    <row r="61" spans="2:16" x14ac:dyDescent="0.25">
      <c r="F61" s="26"/>
    </row>
    <row r="62" spans="2:16" x14ac:dyDescent="0.25">
      <c r="F62" s="26"/>
    </row>
    <row r="63" spans="2:16" x14ac:dyDescent="0.25">
      <c r="F63" s="26"/>
    </row>
    <row r="64" spans="2:16" x14ac:dyDescent="0.25">
      <c r="F64" s="26"/>
    </row>
    <row r="65" spans="6:6" x14ac:dyDescent="0.25">
      <c r="F65" s="26"/>
    </row>
    <row r="66" spans="6:6" x14ac:dyDescent="0.25">
      <c r="F66" s="26"/>
    </row>
    <row r="67" spans="6:6" x14ac:dyDescent="0.25">
      <c r="F67" s="26"/>
    </row>
    <row r="68" spans="6:6" x14ac:dyDescent="0.25">
      <c r="F68" s="26"/>
    </row>
    <row r="69" spans="6:6" x14ac:dyDescent="0.25">
      <c r="F69" s="26"/>
    </row>
    <row r="70" spans="6:6" x14ac:dyDescent="0.25">
      <c r="F70" s="26"/>
    </row>
    <row r="71" spans="6:6" x14ac:dyDescent="0.25">
      <c r="F71" s="26"/>
    </row>
    <row r="72" spans="6:6" x14ac:dyDescent="0.25">
      <c r="F72" s="26"/>
    </row>
    <row r="73" spans="6:6" x14ac:dyDescent="0.25">
      <c r="F73" s="26"/>
    </row>
    <row r="74" spans="6:6" x14ac:dyDescent="0.25">
      <c r="F74" s="26"/>
    </row>
    <row r="75" spans="6:6" x14ac:dyDescent="0.25">
      <c r="F75" s="26"/>
    </row>
    <row r="76" spans="6:6" x14ac:dyDescent="0.25">
      <c r="F76" s="26"/>
    </row>
    <row r="77" spans="6:6" x14ac:dyDescent="0.25">
      <c r="F77" s="26"/>
    </row>
    <row r="78" spans="6:6" x14ac:dyDescent="0.25">
      <c r="F78" s="26"/>
    </row>
    <row r="79" spans="6:6" x14ac:dyDescent="0.25">
      <c r="F79" s="26"/>
    </row>
    <row r="80" spans="6:6" x14ac:dyDescent="0.25">
      <c r="F80" s="26"/>
    </row>
    <row r="81" spans="6:6" x14ac:dyDescent="0.25">
      <c r="F81" s="26"/>
    </row>
    <row r="82" spans="6:6" x14ac:dyDescent="0.25">
      <c r="F82" s="26"/>
    </row>
    <row r="83" spans="6:6" x14ac:dyDescent="0.25">
      <c r="F83" s="26"/>
    </row>
    <row r="84" spans="6:6" x14ac:dyDescent="0.25">
      <c r="F84" s="26"/>
    </row>
    <row r="85" spans="6:6" x14ac:dyDescent="0.25">
      <c r="F85" s="26"/>
    </row>
    <row r="86" spans="6:6" x14ac:dyDescent="0.25">
      <c r="F86" s="26"/>
    </row>
    <row r="87" spans="6:6" x14ac:dyDescent="0.25">
      <c r="F87" s="26"/>
    </row>
    <row r="88" spans="6:6" x14ac:dyDescent="0.25">
      <c r="F88" s="26"/>
    </row>
    <row r="89" spans="6:6" x14ac:dyDescent="0.25">
      <c r="F89" s="26"/>
    </row>
    <row r="90" spans="6:6" x14ac:dyDescent="0.25">
      <c r="F90" s="26"/>
    </row>
    <row r="91" spans="6:6" x14ac:dyDescent="0.25">
      <c r="F91" s="26"/>
    </row>
    <row r="92" spans="6:6" x14ac:dyDescent="0.25">
      <c r="F92" s="26"/>
    </row>
    <row r="93" spans="6:6" x14ac:dyDescent="0.25">
      <c r="F93" s="26"/>
    </row>
    <row r="94" spans="6:6" x14ac:dyDescent="0.25">
      <c r="F94" s="26"/>
    </row>
    <row r="95" spans="6:6" x14ac:dyDescent="0.25">
      <c r="F95" s="26"/>
    </row>
    <row r="96" spans="6:6" x14ac:dyDescent="0.25">
      <c r="F96" s="26"/>
    </row>
    <row r="97" spans="6:6" x14ac:dyDescent="0.25">
      <c r="F97" s="26"/>
    </row>
    <row r="98" spans="6:6" x14ac:dyDescent="0.25">
      <c r="F98" s="26"/>
    </row>
    <row r="99" spans="6:6" x14ac:dyDescent="0.25">
      <c r="F99" s="26"/>
    </row>
    <row r="100" spans="6:6" x14ac:dyDescent="0.25">
      <c r="F100" s="26"/>
    </row>
    <row r="101" spans="6:6" x14ac:dyDescent="0.25">
      <c r="F101" s="26"/>
    </row>
    <row r="102" spans="6:6" x14ac:dyDescent="0.25">
      <c r="F102" s="26"/>
    </row>
    <row r="103" spans="6:6" x14ac:dyDescent="0.25">
      <c r="F103" s="26"/>
    </row>
    <row r="104" spans="6:6" x14ac:dyDescent="0.25">
      <c r="F104" s="26"/>
    </row>
    <row r="105" spans="6:6" x14ac:dyDescent="0.25">
      <c r="F105" s="26"/>
    </row>
    <row r="106" spans="6:6" x14ac:dyDescent="0.25">
      <c r="F106" s="26"/>
    </row>
    <row r="107" spans="6:6" x14ac:dyDescent="0.25">
      <c r="F107" s="26"/>
    </row>
    <row r="108" spans="6:6" x14ac:dyDescent="0.25">
      <c r="F108" s="26"/>
    </row>
    <row r="109" spans="6:6" x14ac:dyDescent="0.25">
      <c r="F109" s="26"/>
    </row>
    <row r="110" spans="6:6" x14ac:dyDescent="0.25">
      <c r="F110" s="26"/>
    </row>
    <row r="111" spans="6:6" x14ac:dyDescent="0.25">
      <c r="F111" s="26"/>
    </row>
    <row r="112" spans="6:6" x14ac:dyDescent="0.25">
      <c r="F112" s="26"/>
    </row>
    <row r="113" spans="6:6" x14ac:dyDescent="0.25">
      <c r="F113" s="26"/>
    </row>
    <row r="114" spans="6:6" x14ac:dyDescent="0.25">
      <c r="F114" s="26"/>
    </row>
    <row r="115" spans="6:6" x14ac:dyDescent="0.25">
      <c r="F115" s="26"/>
    </row>
    <row r="116" spans="6:6" x14ac:dyDescent="0.25">
      <c r="F116" s="26"/>
    </row>
    <row r="117" spans="6:6" x14ac:dyDescent="0.25">
      <c r="F117" s="26"/>
    </row>
    <row r="118" spans="6:6" x14ac:dyDescent="0.25">
      <c r="F118" s="26"/>
    </row>
    <row r="119" spans="6:6" x14ac:dyDescent="0.25">
      <c r="F119" s="26"/>
    </row>
    <row r="120" spans="6:6" x14ac:dyDescent="0.25">
      <c r="F120" s="26"/>
    </row>
    <row r="121" spans="6:6" x14ac:dyDescent="0.25">
      <c r="F121" s="26"/>
    </row>
    <row r="122" spans="6:6" x14ac:dyDescent="0.25">
      <c r="F122" s="26"/>
    </row>
    <row r="123" spans="6:6" x14ac:dyDescent="0.25">
      <c r="F123" s="26"/>
    </row>
    <row r="124" spans="6:6" x14ac:dyDescent="0.25">
      <c r="F124" s="26"/>
    </row>
    <row r="125" spans="6:6" x14ac:dyDescent="0.25">
      <c r="F125" s="26"/>
    </row>
    <row r="126" spans="6:6" x14ac:dyDescent="0.25">
      <c r="F126" s="26"/>
    </row>
    <row r="127" spans="6:6" x14ac:dyDescent="0.25">
      <c r="F127" s="26"/>
    </row>
    <row r="128" spans="6:6" x14ac:dyDescent="0.25">
      <c r="F128" s="26"/>
    </row>
    <row r="129" spans="6:6" x14ac:dyDescent="0.25">
      <c r="F129" s="26"/>
    </row>
    <row r="130" spans="6:6" x14ac:dyDescent="0.25">
      <c r="F130" s="26"/>
    </row>
    <row r="131" spans="6:6" x14ac:dyDescent="0.25">
      <c r="F131" s="26"/>
    </row>
    <row r="132" spans="6:6" x14ac:dyDescent="0.25">
      <c r="F132" s="26"/>
    </row>
    <row r="133" spans="6:6" x14ac:dyDescent="0.25">
      <c r="F133" s="26"/>
    </row>
    <row r="134" spans="6:6" x14ac:dyDescent="0.25">
      <c r="F134" s="26"/>
    </row>
    <row r="135" spans="6:6" x14ac:dyDescent="0.25">
      <c r="F135" s="26"/>
    </row>
    <row r="136" spans="6:6" x14ac:dyDescent="0.25">
      <c r="F136" s="26"/>
    </row>
    <row r="137" spans="6:6" x14ac:dyDescent="0.25">
      <c r="F137" s="26"/>
    </row>
    <row r="138" spans="6:6" x14ac:dyDescent="0.25">
      <c r="F138" s="26"/>
    </row>
    <row r="139" spans="6:6" x14ac:dyDescent="0.25">
      <c r="F139" s="26"/>
    </row>
    <row r="140" spans="6:6" x14ac:dyDescent="0.25">
      <c r="F140" s="26"/>
    </row>
    <row r="141" spans="6:6" x14ac:dyDescent="0.25">
      <c r="F141" s="26"/>
    </row>
    <row r="142" spans="6:6" x14ac:dyDescent="0.25">
      <c r="F142" s="26"/>
    </row>
    <row r="143" spans="6:6" x14ac:dyDescent="0.25">
      <c r="F143" s="26"/>
    </row>
    <row r="144" spans="6:6" x14ac:dyDescent="0.25">
      <c r="F144" s="26"/>
    </row>
    <row r="145" spans="6:6" x14ac:dyDescent="0.25">
      <c r="F145" s="26"/>
    </row>
    <row r="146" spans="6:6" x14ac:dyDescent="0.25">
      <c r="F146" s="26"/>
    </row>
    <row r="147" spans="6:6" x14ac:dyDescent="0.25">
      <c r="F147" s="26"/>
    </row>
    <row r="148" spans="6:6" x14ac:dyDescent="0.25">
      <c r="F148" s="26"/>
    </row>
    <row r="149" spans="6:6" x14ac:dyDescent="0.25">
      <c r="F149" s="26"/>
    </row>
    <row r="150" spans="6:6" x14ac:dyDescent="0.25">
      <c r="F150" s="26"/>
    </row>
    <row r="151" spans="6:6" x14ac:dyDescent="0.25">
      <c r="F151" s="26"/>
    </row>
    <row r="152" spans="6:6" x14ac:dyDescent="0.25">
      <c r="F152" s="26"/>
    </row>
    <row r="153" spans="6:6" x14ac:dyDescent="0.25">
      <c r="F153" s="26"/>
    </row>
    <row r="154" spans="6:6" x14ac:dyDescent="0.25">
      <c r="F154" s="26"/>
    </row>
    <row r="155" spans="6:6" x14ac:dyDescent="0.25">
      <c r="F155" s="26"/>
    </row>
    <row r="156" spans="6:6" x14ac:dyDescent="0.25">
      <c r="F156" s="26"/>
    </row>
    <row r="157" spans="6:6" x14ac:dyDescent="0.25">
      <c r="F157" s="26"/>
    </row>
    <row r="158" spans="6:6" x14ac:dyDescent="0.25">
      <c r="F158" s="26"/>
    </row>
    <row r="159" spans="6:6" x14ac:dyDescent="0.25">
      <c r="F159" s="26"/>
    </row>
    <row r="160" spans="6:6" x14ac:dyDescent="0.25">
      <c r="F160" s="26"/>
    </row>
    <row r="161" spans="6:6" x14ac:dyDescent="0.25">
      <c r="F161" s="26"/>
    </row>
    <row r="162" spans="6:6" x14ac:dyDescent="0.25">
      <c r="F162" s="26"/>
    </row>
    <row r="163" spans="6:6" x14ac:dyDescent="0.25">
      <c r="F163" s="26"/>
    </row>
  </sheetData>
  <mergeCells count="2">
    <mergeCell ref="B2:P2"/>
    <mergeCell ref="B3:P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MUNI infimas</vt:lpstr>
      <vt:lpstr>MUNI procesos</vt:lpstr>
      <vt:lpstr>MUNI catalogo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2017-06-20T16:23:55Z</dcterms:modified>
</cp:coreProperties>
</file>